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10市県民税\05 退職所得関係\R3\HP用\"/>
    </mc:Choice>
  </mc:AlternateContent>
  <bookViews>
    <workbookView xWindow="0" yWindow="0" windowWidth="20490" windowHeight="8220"/>
  </bookViews>
  <sheets>
    <sheet name="計算シート(R4.1.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 i="1" l="1"/>
  <c r="O6" i="1" l="1"/>
  <c r="O5" i="1"/>
  <c r="O9" i="1" s="1"/>
  <c r="O12" i="1" l="1"/>
  <c r="O15" i="1" s="1"/>
  <c r="O17" i="1"/>
  <c r="O16" i="1"/>
  <c r="H9" i="1"/>
  <c r="O14" i="1" l="1"/>
  <c r="O19" i="1" s="1"/>
  <c r="O20" i="1" l="1"/>
  <c r="H11" i="1" s="1"/>
  <c r="H14" i="1" s="1"/>
  <c r="H15" i="1" l="1"/>
  <c r="H16" i="1" s="1"/>
</calcChain>
</file>

<file path=xl/sharedStrings.xml><?xml version="1.0" encoding="utf-8"?>
<sst xmlns="http://schemas.openxmlformats.org/spreadsheetml/2006/main" count="40" uniqueCount="36">
  <si>
    <t>退職所得　算出表</t>
    <rPh sb="5" eb="8">
      <t>サンシュツヒョウ</t>
    </rPh>
    <phoneticPr fontId="1"/>
  </si>
  <si>
    <t>その年中の退職金等の収入（見積額）</t>
    <rPh sb="2" eb="3">
      <t>トシ</t>
    </rPh>
    <rPh sb="3" eb="4">
      <t>ジュウ</t>
    </rPh>
    <rPh sb="5" eb="7">
      <t>タイショク</t>
    </rPh>
    <rPh sb="7" eb="8">
      <t>キン</t>
    </rPh>
    <rPh sb="8" eb="9">
      <t>トウ</t>
    </rPh>
    <rPh sb="10" eb="12">
      <t>シュウニュウ</t>
    </rPh>
    <rPh sb="13" eb="15">
      <t>ミツモ</t>
    </rPh>
    <rPh sb="15" eb="16">
      <t>ガク</t>
    </rPh>
    <phoneticPr fontId="1"/>
  </si>
  <si>
    <t>勤続年数</t>
    <rPh sb="0" eb="2">
      <t>キンゾク</t>
    </rPh>
    <rPh sb="2" eb="4">
      <t>ネンスウ</t>
    </rPh>
    <phoneticPr fontId="1"/>
  </si>
  <si>
    <t>勤続年数（A）</t>
  </si>
  <si>
    <t>退職所得控除額</t>
  </si>
  <si>
    <t>800万円　＋　70万円　×　（（A）－ 20年）</t>
  </si>
  <si>
    <t>20年以下</t>
    <rPh sb="2" eb="3">
      <t>ネン</t>
    </rPh>
    <rPh sb="3" eb="5">
      <t>イカ</t>
    </rPh>
    <phoneticPr fontId="1"/>
  </si>
  <si>
    <t>21年以上</t>
    <rPh sb="2" eb="3">
      <t>ネン</t>
    </rPh>
    <rPh sb="3" eb="5">
      <t>イジョウ</t>
    </rPh>
    <phoneticPr fontId="1"/>
  </si>
  <si>
    <t>退職所得控除額</t>
    <rPh sb="0" eb="2">
      <t>タイショク</t>
    </rPh>
    <rPh sb="2" eb="4">
      <t>ショトク</t>
    </rPh>
    <rPh sb="4" eb="6">
      <t>コウジョ</t>
    </rPh>
    <rPh sb="6" eb="7">
      <t>ガク</t>
    </rPh>
    <phoneticPr fontId="1"/>
  </si>
  <si>
    <t>退職金等の収入金額－退職所得控除額</t>
  </si>
  <si>
    <t>退職所得の金額</t>
    <rPh sb="0" eb="2">
      <t>タイショク</t>
    </rPh>
    <rPh sb="2" eb="4">
      <t>ショトク</t>
    </rPh>
    <rPh sb="5" eb="7">
      <t>キンガク</t>
    </rPh>
    <phoneticPr fontId="1"/>
  </si>
  <si>
    <t>勤続年数５年以下で、「退職金等の収入金額－退職所得控除額」が300万円以下の場合</t>
    <rPh sb="0" eb="4">
      <t>キンゾクネンスウ</t>
    </rPh>
    <rPh sb="5" eb="6">
      <t>ネン</t>
    </rPh>
    <rPh sb="6" eb="8">
      <t>イカ</t>
    </rPh>
    <rPh sb="33" eb="35">
      <t>マンエン</t>
    </rPh>
    <rPh sb="35" eb="37">
      <t>イカ</t>
    </rPh>
    <rPh sb="38" eb="40">
      <t>バアイ</t>
    </rPh>
    <phoneticPr fontId="1"/>
  </si>
  <si>
    <t>（内訳）</t>
    <rPh sb="1" eb="3">
      <t>ウチワケ</t>
    </rPh>
    <phoneticPr fontId="1"/>
  </si>
  <si>
    <t>勤続年数５年以下で、「退職金等の収入金額－退職所得控除額」が300万円を超える場合</t>
    <rPh sb="0" eb="4">
      <t>キンゾクネンスウ</t>
    </rPh>
    <rPh sb="5" eb="6">
      <t>ネン</t>
    </rPh>
    <rPh sb="6" eb="8">
      <t>イカ</t>
    </rPh>
    <rPh sb="36" eb="37">
      <t>コ</t>
    </rPh>
    <phoneticPr fontId="1"/>
  </si>
  <si>
    <t>勤続年数６年以上の場合</t>
    <rPh sb="0" eb="4">
      <t>キンゾクネンスウ</t>
    </rPh>
    <rPh sb="5" eb="6">
      <t>ネン</t>
    </rPh>
    <rPh sb="6" eb="8">
      <t>イジョウ</t>
    </rPh>
    <rPh sb="9" eb="11">
      <t>バアイ</t>
    </rPh>
    <phoneticPr fontId="1"/>
  </si>
  <si>
    <t>〔退職所得の金額〕</t>
  </si>
  <si>
    <t>市民税特別徴収額</t>
    <rPh sb="0" eb="3">
      <t>シミンゼイ</t>
    </rPh>
    <rPh sb="3" eb="5">
      <t>トクベツ</t>
    </rPh>
    <rPh sb="5" eb="7">
      <t>チョウシュウ</t>
    </rPh>
    <rPh sb="7" eb="8">
      <t>ガク</t>
    </rPh>
    <phoneticPr fontId="1"/>
  </si>
  <si>
    <t>県民税特別徴収額</t>
    <rPh sb="0" eb="3">
      <t>ケンミンゼイ</t>
    </rPh>
    <rPh sb="3" eb="5">
      <t>トクベツ</t>
    </rPh>
    <rPh sb="5" eb="7">
      <t>チョウシュウ</t>
    </rPh>
    <rPh sb="7" eb="8">
      <t>ガク</t>
    </rPh>
    <phoneticPr fontId="1"/>
  </si>
  <si>
    <t>振込額</t>
    <rPh sb="0" eb="2">
      <t>フリコミ</t>
    </rPh>
    <rPh sb="2" eb="3">
      <t>ガク</t>
    </rPh>
    <phoneticPr fontId="1"/>
  </si>
  <si>
    <t>退職所得の金額(1/2適用後)</t>
    <rPh sb="0" eb="2">
      <t>タイショク</t>
    </rPh>
    <rPh sb="2" eb="4">
      <t>ショトク</t>
    </rPh>
    <rPh sb="5" eb="7">
      <t>キンガク</t>
    </rPh>
    <rPh sb="11" eb="13">
      <t>テキヨウ</t>
    </rPh>
    <rPh sb="13" eb="14">
      <t>ゴ</t>
    </rPh>
    <phoneticPr fontId="1"/>
  </si>
  <si>
    <t>（100円未満切捨）</t>
    <rPh sb="4" eb="5">
      <t>エン</t>
    </rPh>
    <rPh sb="5" eb="7">
      <t>ミマン</t>
    </rPh>
    <rPh sb="7" eb="9">
      <t>キリス</t>
    </rPh>
    <phoneticPr fontId="1"/>
  </si>
  <si>
    <t>※法人役員等該当の場合は1/2適用していません）</t>
    <rPh sb="1" eb="3">
      <t>ホウジン</t>
    </rPh>
    <rPh sb="3" eb="5">
      <t>ヤクイン</t>
    </rPh>
    <rPh sb="5" eb="6">
      <t>トウ</t>
    </rPh>
    <rPh sb="6" eb="8">
      <t>ガイトウ</t>
    </rPh>
    <rPh sb="9" eb="11">
      <t>バアイ</t>
    </rPh>
    <rPh sb="15" eb="17">
      <t>テキヨウ</t>
    </rPh>
    <phoneticPr fontId="1"/>
  </si>
  <si>
    <t>×</t>
  </si>
  <si>
    <t>法人役員等該当の場合</t>
    <rPh sb="0" eb="2">
      <t>ホウジン</t>
    </rPh>
    <rPh sb="2" eb="4">
      <t>ヤクイン</t>
    </rPh>
    <rPh sb="4" eb="5">
      <t>トウ</t>
    </rPh>
    <rPh sb="5" eb="7">
      <t>ガイトウ</t>
    </rPh>
    <rPh sb="8" eb="10">
      <t>バアイ</t>
    </rPh>
    <phoneticPr fontId="1"/>
  </si>
  <si>
    <t>退職所得に係る特別徴収税額　算出表【令和４年1月1日以降】</t>
    <rPh sb="0" eb="2">
      <t>タイショク</t>
    </rPh>
    <rPh sb="2" eb="4">
      <t>ショトク</t>
    </rPh>
    <rPh sb="5" eb="6">
      <t>カカ</t>
    </rPh>
    <rPh sb="7" eb="9">
      <t>トクベツ</t>
    </rPh>
    <rPh sb="9" eb="11">
      <t>チョウシュウ</t>
    </rPh>
    <rPh sb="11" eb="13">
      <t>ゼイガク</t>
    </rPh>
    <rPh sb="14" eb="16">
      <t>サンシュツ</t>
    </rPh>
    <rPh sb="16" eb="17">
      <t>ヒョウ</t>
    </rPh>
    <rPh sb="18" eb="20">
      <t>レイワ</t>
    </rPh>
    <rPh sb="21" eb="22">
      <t>ネン</t>
    </rPh>
    <rPh sb="23" eb="24">
      <t>ガツ</t>
    </rPh>
    <rPh sb="25" eb="26">
      <t>ニチ</t>
    </rPh>
    <rPh sb="26" eb="28">
      <t>イコウ</t>
    </rPh>
    <phoneticPr fontId="1"/>
  </si>
  <si>
    <t>　退職所得の金額は、収入金額から次の退職所得控除額を控除した残額の２分の１（退職手当等が特定役員退職手当等に該当する場合には、収入金額から退職所得控除額を控除した残額）に相当する金額となります。</t>
    <phoneticPr fontId="1"/>
  </si>
  <si>
    <t>【退職所得】　</t>
    <phoneticPr fontId="1"/>
  </si>
  <si>
    <t>退職手当、一時恩給その他の退職により一時に受ける給与などの所得のほか、社会保険制度等に基づく一時金などで退職所得となるものもあります。</t>
    <phoneticPr fontId="1"/>
  </si>
  <si>
    <t>〔法人役員等とは〕</t>
    <rPh sb="1" eb="3">
      <t>ホウジン</t>
    </rPh>
    <rPh sb="3" eb="5">
      <t>ヤクイン</t>
    </rPh>
    <rPh sb="5" eb="6">
      <t>トウ</t>
    </rPh>
    <phoneticPr fontId="1"/>
  </si>
  <si>
    <t>法人税法上の法人役員、国会・地方議員および国家・地方公務員を言います。</t>
    <rPh sb="0" eb="2">
      <t>ホウジン</t>
    </rPh>
    <rPh sb="2" eb="5">
      <t>ゼイホウジョウ</t>
    </rPh>
    <rPh sb="6" eb="8">
      <t>ホウジン</t>
    </rPh>
    <rPh sb="8" eb="10">
      <t>ヤクイン</t>
    </rPh>
    <rPh sb="11" eb="13">
      <t>コッカイ</t>
    </rPh>
    <rPh sb="14" eb="16">
      <t>チホウ</t>
    </rPh>
    <rPh sb="16" eb="18">
      <t>ギイン</t>
    </rPh>
    <rPh sb="21" eb="23">
      <t>コッカ</t>
    </rPh>
    <rPh sb="24" eb="26">
      <t>チホウ</t>
    </rPh>
    <rPh sb="26" eb="29">
      <t>コウムイン</t>
    </rPh>
    <rPh sb="30" eb="31">
      <t>イ</t>
    </rPh>
    <phoneticPr fontId="1"/>
  </si>
  <si>
    <t>40万円　× （ A）（80万円に満たない場合には、80万円）</t>
    <phoneticPr fontId="1"/>
  </si>
  <si>
    <t>障がい者になったことによる退職の場合に該当</t>
    <rPh sb="0" eb="1">
      <t>ショウ</t>
    </rPh>
    <rPh sb="3" eb="4">
      <t>シャ</t>
    </rPh>
    <rPh sb="13" eb="15">
      <t>タイショク</t>
    </rPh>
    <rPh sb="16" eb="18">
      <t>バアイ</t>
    </rPh>
    <rPh sb="19" eb="21">
      <t>ガイトウ</t>
    </rPh>
    <phoneticPr fontId="1"/>
  </si>
  <si>
    <t>障がい者該当</t>
    <rPh sb="0" eb="1">
      <t>ショウ</t>
    </rPh>
    <rPh sb="3" eb="4">
      <t>シャ</t>
    </rPh>
    <rPh sb="4" eb="6">
      <t>ガイトウ</t>
    </rPh>
    <phoneticPr fontId="1"/>
  </si>
  <si>
    <t>法人役員等に該当</t>
    <rPh sb="0" eb="2">
      <t>ホウジン</t>
    </rPh>
    <rPh sb="2" eb="4">
      <t>ヤクイン</t>
    </rPh>
    <rPh sb="4" eb="5">
      <t>トウ</t>
    </rPh>
    <rPh sb="6" eb="8">
      <t>ガイトウ</t>
    </rPh>
    <phoneticPr fontId="1"/>
  </si>
  <si>
    <t>退職所得の金額(1,000未満切捨)</t>
    <rPh sb="0" eb="2">
      <t>タイショク</t>
    </rPh>
    <rPh sb="2" eb="4">
      <t>ショトク</t>
    </rPh>
    <rPh sb="5" eb="7">
      <t>キンガク</t>
    </rPh>
    <rPh sb="13" eb="15">
      <t>ミマン</t>
    </rPh>
    <rPh sb="15" eb="17">
      <t>キリス</t>
    </rPh>
    <phoneticPr fontId="1"/>
  </si>
  <si>
    <t>（1,000円未満切捨）</t>
    <rPh sb="6" eb="7">
      <t>エン</t>
    </rPh>
    <rPh sb="7" eb="9">
      <t>ミマン</t>
    </rPh>
    <rPh sb="9" eb="11">
      <t>キリス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</si>
</sst>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8"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6"/>
      <color theme="1"/>
      <name val="游ゴシック"/>
      <family val="2"/>
      <charset val="128"/>
      <scheme val="minor"/>
    </font>
    <font>
      <sz val="14"/>
      <color theme="1"/>
      <name val="游ゴシック"/>
      <family val="3"/>
      <charset val="128"/>
      <scheme val="minor"/>
    </font>
    <font>
      <sz val="20"/>
      <color theme="1"/>
      <name val="HGP創英角ｺﾞｼｯｸUB"/>
      <family val="3"/>
      <charset val="128"/>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20"/>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1">
    <xf numFmtId="0" fontId="0" fillId="0" borderId="0" xfId="0">
      <alignment vertical="center"/>
    </xf>
    <xf numFmtId="0" fontId="0" fillId="4" borderId="0" xfId="0" applyFill="1">
      <alignment vertical="center"/>
    </xf>
    <xf numFmtId="0" fontId="2" fillId="4" borderId="0" xfId="0" applyFont="1" applyFill="1">
      <alignment vertical="center"/>
    </xf>
    <xf numFmtId="0" fontId="2" fillId="4" borderId="0" xfId="0" applyFont="1" applyFill="1" applyAlignment="1">
      <alignment vertical="center" wrapText="1"/>
    </xf>
    <xf numFmtId="0" fontId="5" fillId="4" borderId="0" xfId="0" applyFont="1" applyFill="1">
      <alignment vertical="center"/>
    </xf>
    <xf numFmtId="0" fontId="5" fillId="4" borderId="0" xfId="0" applyFont="1" applyFill="1">
      <alignment vertical="center"/>
    </xf>
    <xf numFmtId="0" fontId="8" fillId="4" borderId="0" xfId="0" applyFont="1" applyFill="1">
      <alignment vertical="center"/>
    </xf>
    <xf numFmtId="0" fontId="11" fillId="4" borderId="0" xfId="0" applyFont="1" applyFill="1">
      <alignment vertical="center"/>
    </xf>
    <xf numFmtId="0" fontId="12" fillId="4" borderId="0" xfId="0" applyFont="1" applyFill="1">
      <alignment vertical="center"/>
    </xf>
    <xf numFmtId="0" fontId="16" fillId="0" borderId="0" xfId="0" applyFont="1">
      <alignment vertical="center"/>
    </xf>
    <xf numFmtId="0" fontId="0" fillId="4" borderId="0" xfId="0" applyFont="1" applyFill="1">
      <alignment vertical="center"/>
    </xf>
    <xf numFmtId="0" fontId="17" fillId="0" borderId="0" xfId="0" applyFont="1">
      <alignment vertical="center"/>
    </xf>
    <xf numFmtId="0" fontId="5" fillId="0" borderId="0" xfId="0" applyFont="1">
      <alignment vertical="center"/>
    </xf>
    <xf numFmtId="0" fontId="4" fillId="4" borderId="0" xfId="0" applyFont="1" applyFill="1" applyAlignment="1">
      <alignment vertical="center" wrapText="1"/>
    </xf>
    <xf numFmtId="0" fontId="13" fillId="4" borderId="0" xfId="0" applyFont="1" applyFill="1">
      <alignment vertical="center"/>
    </xf>
    <xf numFmtId="0" fontId="13" fillId="4" borderId="0" xfId="0" applyFont="1" applyFill="1" applyAlignment="1"/>
    <xf numFmtId="0" fontId="4" fillId="4" borderId="0" xfId="0" applyFont="1" applyFill="1" applyAlignment="1"/>
    <xf numFmtId="0" fontId="15" fillId="0" borderId="0" xfId="0" applyFont="1">
      <alignment vertical="center"/>
    </xf>
    <xf numFmtId="0" fontId="2" fillId="0" borderId="0" xfId="0" applyFont="1">
      <alignment vertical="center"/>
    </xf>
    <xf numFmtId="0" fontId="5" fillId="0" borderId="0" xfId="0" applyFont="1" applyAlignment="1">
      <alignment horizontal="center" vertical="center"/>
    </xf>
    <xf numFmtId="38" fontId="2" fillId="0" borderId="0" xfId="1" applyFont="1">
      <alignment vertical="center"/>
    </xf>
    <xf numFmtId="0" fontId="13" fillId="4" borderId="0" xfId="0" applyFont="1" applyFill="1" applyAlignment="1">
      <alignment vertical="center" wrapText="1"/>
    </xf>
    <xf numFmtId="0" fontId="4" fillId="4" borderId="0" xfId="0" applyFont="1" applyFill="1" applyAlignment="1">
      <alignment vertical="center" wrapText="1"/>
    </xf>
    <xf numFmtId="0" fontId="13" fillId="4" borderId="0" xfId="0" applyFont="1" applyFill="1">
      <alignment vertical="center"/>
    </xf>
    <xf numFmtId="0" fontId="9" fillId="0" borderId="7" xfId="0" applyFont="1" applyBorder="1">
      <alignment vertical="center"/>
    </xf>
    <xf numFmtId="0" fontId="9" fillId="0" borderId="6"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11" xfId="0" applyFont="1" applyBorder="1">
      <alignment vertical="center"/>
    </xf>
    <xf numFmtId="0" fontId="14" fillId="0" borderId="14" xfId="0" applyFont="1" applyBorder="1">
      <alignment vertical="center"/>
    </xf>
    <xf numFmtId="0" fontId="14" fillId="0" borderId="15" xfId="0" applyFont="1" applyBorder="1">
      <alignment vertical="center"/>
    </xf>
    <xf numFmtId="0" fontId="14" fillId="0" borderId="16"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176" fontId="6" fillId="2" borderId="19" xfId="0" applyNumberFormat="1" applyFont="1" applyFill="1" applyBorder="1">
      <alignment vertical="center"/>
    </xf>
    <xf numFmtId="176" fontId="6" fillId="2" borderId="4" xfId="0" applyNumberFormat="1" applyFont="1" applyFill="1" applyBorder="1">
      <alignment vertical="center"/>
    </xf>
    <xf numFmtId="176" fontId="6" fillId="2" borderId="18" xfId="1" applyNumberFormat="1" applyFont="1" applyFill="1" applyBorder="1">
      <alignment vertical="center"/>
    </xf>
    <xf numFmtId="176" fontId="6" fillId="2" borderId="3" xfId="1" applyNumberFormat="1" applyFont="1" applyFill="1" applyBorder="1">
      <alignment vertical="center"/>
    </xf>
    <xf numFmtId="176" fontId="6" fillId="2" borderId="17" xfId="1" applyNumberFormat="1" applyFont="1" applyFill="1" applyBorder="1">
      <alignment vertical="center"/>
    </xf>
    <xf numFmtId="176" fontId="6" fillId="2" borderId="2" xfId="1" applyNumberFormat="1" applyFont="1" applyFill="1" applyBorder="1">
      <alignment vertical="center"/>
    </xf>
    <xf numFmtId="176" fontId="7" fillId="2" borderId="1" xfId="1" applyNumberFormat="1" applyFont="1" applyFill="1" applyBorder="1">
      <alignment vertical="center"/>
    </xf>
    <xf numFmtId="0" fontId="6" fillId="3" borderId="1" xfId="0" applyFont="1" applyFill="1" applyBorder="1" applyAlignment="1" applyProtection="1">
      <alignment horizontal="center" vertical="center"/>
      <protection locked="0"/>
    </xf>
    <xf numFmtId="176" fontId="6" fillId="3" borderId="1" xfId="1" applyNumberFormat="1" applyFont="1" applyFill="1" applyBorder="1" applyProtection="1">
      <alignment vertical="center"/>
      <protection locked="0"/>
    </xf>
    <xf numFmtId="0" fontId="8" fillId="0" borderId="12" xfId="0" applyFont="1" applyBorder="1">
      <alignment vertical="center"/>
    </xf>
    <xf numFmtId="0" fontId="8" fillId="0" borderId="5" xfId="0" applyFont="1" applyBorder="1">
      <alignment vertical="center"/>
    </xf>
    <xf numFmtId="0" fontId="8" fillId="0" borderId="13" xfId="0" applyFont="1" applyBorder="1">
      <alignment vertical="center"/>
    </xf>
    <xf numFmtId="0" fontId="13" fillId="0" borderId="14" xfId="0" applyFont="1" applyBorder="1">
      <alignment vertical="center"/>
    </xf>
    <xf numFmtId="0" fontId="13" fillId="0" borderId="15" xfId="0" applyFont="1" applyBorder="1">
      <alignment vertical="center"/>
    </xf>
    <xf numFmtId="0" fontId="13" fillId="0" borderId="16"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abSelected="1" view="pageBreakPreview" zoomScale="70" zoomScaleNormal="70" zoomScaleSheetLayoutView="70" workbookViewId="0">
      <selection activeCell="H6" sqref="H6:K6"/>
    </sheetView>
  </sheetViews>
  <sheetFormatPr defaultRowHeight="24" x14ac:dyDescent="0.4"/>
  <cols>
    <col min="1" max="1" width="7.625" customWidth="1"/>
    <col min="2" max="7" width="9.5" customWidth="1"/>
    <col min="8" max="11" width="8.625" customWidth="1"/>
    <col min="12" max="12" width="18.75" customWidth="1"/>
    <col min="13" max="13" width="2.375" customWidth="1"/>
    <col min="14" max="14" width="28.5" style="18" customWidth="1"/>
    <col min="15" max="15" width="15" style="20" customWidth="1"/>
    <col min="16" max="16" width="3.875" customWidth="1"/>
    <col min="17" max="17" width="12.125" style="17" customWidth="1"/>
    <col min="18" max="18" width="25.5" customWidth="1"/>
    <col min="21" max="21" width="10.875" customWidth="1"/>
    <col min="23" max="23" width="10.75" customWidth="1"/>
    <col min="24" max="24" width="25.125" customWidth="1"/>
    <col min="27" max="27" width="11.125" customWidth="1"/>
    <col min="29" max="29" width="11.125" customWidth="1"/>
    <col min="30" max="30" width="24.75" customWidth="1"/>
  </cols>
  <sheetData>
    <row r="1" spans="1:17" ht="35.25" x14ac:dyDescent="0.4">
      <c r="A1" s="1"/>
      <c r="B1" s="6" t="s">
        <v>24</v>
      </c>
      <c r="C1" s="6"/>
      <c r="D1" s="6"/>
      <c r="E1" s="6"/>
      <c r="F1" s="6"/>
      <c r="G1" s="6"/>
      <c r="H1" s="1"/>
      <c r="I1" s="1"/>
      <c r="J1" s="1"/>
      <c r="K1" s="1"/>
      <c r="L1" s="1"/>
      <c r="M1" s="1"/>
      <c r="N1" s="18" t="s">
        <v>0</v>
      </c>
    </row>
    <row r="2" spans="1:17" x14ac:dyDescent="0.4">
      <c r="A2" s="1"/>
      <c r="B2" s="1"/>
      <c r="C2" s="1"/>
      <c r="D2" s="1"/>
      <c r="E2" s="1"/>
      <c r="F2" s="1"/>
      <c r="G2" s="1"/>
      <c r="H2" s="1"/>
      <c r="I2" s="1"/>
      <c r="J2" s="1"/>
      <c r="K2" s="1"/>
      <c r="L2" s="1"/>
      <c r="M2" s="1"/>
    </row>
    <row r="3" spans="1:17" ht="31.5" customHeight="1" x14ac:dyDescent="0.4">
      <c r="A3" s="1"/>
      <c r="B3" s="33" t="s">
        <v>1</v>
      </c>
      <c r="C3" s="34"/>
      <c r="D3" s="34"/>
      <c r="E3" s="34"/>
      <c r="F3" s="34"/>
      <c r="G3" s="35"/>
      <c r="H3" s="44">
        <v>10000000</v>
      </c>
      <c r="I3" s="44"/>
      <c r="J3" s="44"/>
      <c r="K3" s="44"/>
      <c r="L3" s="1"/>
      <c r="M3" s="1"/>
    </row>
    <row r="4" spans="1:17" ht="31.5" customHeight="1" x14ac:dyDescent="0.4">
      <c r="A4" s="1"/>
      <c r="B4" s="30" t="s">
        <v>2</v>
      </c>
      <c r="C4" s="31"/>
      <c r="D4" s="31"/>
      <c r="E4" s="31"/>
      <c r="F4" s="31"/>
      <c r="G4" s="32"/>
      <c r="H4" s="44">
        <v>15</v>
      </c>
      <c r="I4" s="44"/>
      <c r="J4" s="44"/>
      <c r="K4" s="44"/>
      <c r="L4" s="1"/>
      <c r="M4" s="1"/>
      <c r="N4" s="18" t="s">
        <v>3</v>
      </c>
      <c r="Q4" s="17" t="s">
        <v>4</v>
      </c>
    </row>
    <row r="5" spans="1:17" ht="31.5" customHeight="1" x14ac:dyDescent="0.4">
      <c r="A5" s="1"/>
      <c r="B5" s="30" t="s">
        <v>33</v>
      </c>
      <c r="C5" s="31"/>
      <c r="D5" s="31"/>
      <c r="E5" s="31"/>
      <c r="F5" s="31"/>
      <c r="G5" s="32"/>
      <c r="H5" s="43" t="s">
        <v>22</v>
      </c>
      <c r="I5" s="43"/>
      <c r="J5" s="43"/>
      <c r="K5" s="43"/>
      <c r="L5" s="1"/>
      <c r="M5" s="1"/>
      <c r="N5" s="18" t="s">
        <v>6</v>
      </c>
      <c r="O5" s="20">
        <f>IF(AND($H$4&gt;=1,$H$4&lt;=20),MAX(400000*$H$4,800000),0)</f>
        <v>6000000</v>
      </c>
      <c r="Q5" s="17" t="s">
        <v>30</v>
      </c>
    </row>
    <row r="6" spans="1:17" ht="31.5" customHeight="1" x14ac:dyDescent="0.4">
      <c r="A6" s="1"/>
      <c r="B6" s="48" t="s">
        <v>31</v>
      </c>
      <c r="C6" s="49"/>
      <c r="D6" s="49"/>
      <c r="E6" s="49"/>
      <c r="F6" s="49"/>
      <c r="G6" s="50"/>
      <c r="H6" s="43" t="s">
        <v>22</v>
      </c>
      <c r="I6" s="43"/>
      <c r="J6" s="43"/>
      <c r="K6" s="43"/>
      <c r="L6" s="1"/>
      <c r="M6" s="1"/>
      <c r="N6" s="18" t="s">
        <v>7</v>
      </c>
      <c r="O6" s="20">
        <f>IF($H$4&gt;=21,8000000+700000*(H4-20),0)</f>
        <v>0</v>
      </c>
      <c r="Q6" s="17" t="s">
        <v>5</v>
      </c>
    </row>
    <row r="7" spans="1:17" x14ac:dyDescent="0.4">
      <c r="A7" s="1"/>
      <c r="B7" s="1"/>
      <c r="C7" s="1"/>
      <c r="D7" s="1"/>
      <c r="E7" s="1"/>
      <c r="F7" s="1"/>
      <c r="G7" s="1"/>
      <c r="H7" s="1"/>
      <c r="I7" s="1"/>
      <c r="J7" s="1"/>
      <c r="K7" s="1"/>
      <c r="L7" s="1"/>
      <c r="M7" s="1"/>
      <c r="N7" s="18" t="s">
        <v>32</v>
      </c>
      <c r="O7" s="20">
        <f>IF(H6="〇",1000000,0)</f>
        <v>0</v>
      </c>
    </row>
    <row r="8" spans="1:17" x14ac:dyDescent="0.4">
      <c r="A8" s="1"/>
      <c r="B8" s="1"/>
      <c r="C8" s="1"/>
      <c r="D8" s="1"/>
      <c r="E8" s="1"/>
      <c r="F8" s="1"/>
      <c r="G8" s="1"/>
      <c r="H8" s="1"/>
      <c r="I8" s="1"/>
      <c r="J8" s="1"/>
      <c r="K8" s="1"/>
      <c r="L8" s="1"/>
      <c r="M8" s="1"/>
    </row>
    <row r="9" spans="1:17" ht="31.5" customHeight="1" x14ac:dyDescent="0.4">
      <c r="A9" s="1"/>
      <c r="B9" s="30" t="s">
        <v>8</v>
      </c>
      <c r="C9" s="31"/>
      <c r="D9" s="31"/>
      <c r="E9" s="31"/>
      <c r="F9" s="31"/>
      <c r="G9" s="32"/>
      <c r="H9" s="42">
        <f>O9</f>
        <v>6000000</v>
      </c>
      <c r="I9" s="42"/>
      <c r="J9" s="42"/>
      <c r="K9" s="42"/>
      <c r="L9" s="1"/>
      <c r="M9" s="1"/>
      <c r="N9" s="18" t="s">
        <v>8</v>
      </c>
      <c r="O9" s="20">
        <f>SUM(O5:O8)</f>
        <v>6000000</v>
      </c>
    </row>
    <row r="10" spans="1:17" x14ac:dyDescent="0.4">
      <c r="A10" s="1"/>
      <c r="B10" s="1"/>
      <c r="C10" s="1"/>
      <c r="D10" s="1"/>
      <c r="E10" s="1"/>
      <c r="F10" s="1"/>
      <c r="G10" s="1"/>
      <c r="H10" s="1"/>
      <c r="I10" s="1"/>
      <c r="J10" s="1"/>
      <c r="K10" s="1"/>
      <c r="L10" s="1"/>
      <c r="M10" s="1"/>
    </row>
    <row r="11" spans="1:17" ht="31.5" customHeight="1" x14ac:dyDescent="0.4">
      <c r="A11" s="1"/>
      <c r="B11" s="30" t="s">
        <v>19</v>
      </c>
      <c r="C11" s="31"/>
      <c r="D11" s="31"/>
      <c r="E11" s="31"/>
      <c r="F11" s="31"/>
      <c r="G11" s="32"/>
      <c r="H11" s="42">
        <f>O20</f>
        <v>2000000</v>
      </c>
      <c r="I11" s="42"/>
      <c r="J11" s="42"/>
      <c r="K11" s="42"/>
      <c r="L11" s="7" t="s">
        <v>35</v>
      </c>
      <c r="M11" s="1"/>
      <c r="N11" s="18" t="s">
        <v>9</v>
      </c>
    </row>
    <row r="12" spans="1:17" x14ac:dyDescent="0.4">
      <c r="A12" s="1"/>
      <c r="B12" s="2" t="s">
        <v>21</v>
      </c>
      <c r="C12" s="2"/>
      <c r="D12" s="2"/>
      <c r="E12" s="2"/>
      <c r="F12" s="2"/>
      <c r="G12" s="2"/>
      <c r="H12" s="1"/>
      <c r="I12" s="1"/>
      <c r="J12" s="1"/>
      <c r="K12" s="1"/>
      <c r="L12" s="1"/>
      <c r="M12" s="1"/>
      <c r="O12" s="20">
        <f>H3-O9</f>
        <v>4000000</v>
      </c>
    </row>
    <row r="13" spans="1:17" ht="24.75" thickBot="1" x14ac:dyDescent="0.45">
      <c r="A13" s="1"/>
      <c r="B13" s="1"/>
      <c r="C13" s="1"/>
      <c r="D13" s="1"/>
      <c r="E13" s="1"/>
      <c r="F13" s="1"/>
      <c r="G13" s="1"/>
      <c r="H13" s="1"/>
      <c r="I13" s="1"/>
      <c r="J13" s="1"/>
      <c r="K13" s="1"/>
      <c r="L13" s="1"/>
      <c r="M13" s="1"/>
    </row>
    <row r="14" spans="1:17" ht="31.5" customHeight="1" x14ac:dyDescent="0.4">
      <c r="A14" s="1"/>
      <c r="B14" s="45" t="s">
        <v>16</v>
      </c>
      <c r="C14" s="46"/>
      <c r="D14" s="46"/>
      <c r="E14" s="46"/>
      <c r="F14" s="46"/>
      <c r="G14" s="47"/>
      <c r="H14" s="40">
        <f>ROUNDDOWN(ROUNDDOWN(H11,-3)*6%,-2)</f>
        <v>120000</v>
      </c>
      <c r="I14" s="40"/>
      <c r="J14" s="40"/>
      <c r="K14" s="41"/>
      <c r="L14" s="7" t="s">
        <v>20</v>
      </c>
      <c r="M14" s="1"/>
      <c r="N14" s="18" t="s">
        <v>10</v>
      </c>
      <c r="O14" s="20">
        <f>IF(H5="〇",0,IF(AND($H$4&gt;=1,$H$4&lt;=5,$O$12&lt;=3000000),($H$3-$O$9)/2,0))</f>
        <v>0</v>
      </c>
      <c r="Q14" s="17" t="s">
        <v>11</v>
      </c>
    </row>
    <row r="15" spans="1:17" ht="31.5" customHeight="1" thickBot="1" x14ac:dyDescent="0.45">
      <c r="A15" s="1"/>
      <c r="B15" s="27" t="s">
        <v>17</v>
      </c>
      <c r="C15" s="28"/>
      <c r="D15" s="28"/>
      <c r="E15" s="28"/>
      <c r="F15" s="28"/>
      <c r="G15" s="29"/>
      <c r="H15" s="38">
        <f>ROUNDDOWN(ROUNDDOWN(H11,-3)*4%,-2)</f>
        <v>80000</v>
      </c>
      <c r="I15" s="38"/>
      <c r="J15" s="38"/>
      <c r="K15" s="39"/>
      <c r="L15" s="8" t="s">
        <v>20</v>
      </c>
      <c r="M15" s="1"/>
      <c r="N15" s="19" t="s">
        <v>12</v>
      </c>
      <c r="O15" s="20">
        <f>IF(H5="〇",0,IF(AND($H$4&gt;=1,$H$4&lt;=5,$O$12&gt;3000000),(($H$3-(3000000+$O$9)))+1500000,0))</f>
        <v>0</v>
      </c>
      <c r="Q15" s="17" t="s">
        <v>13</v>
      </c>
    </row>
    <row r="16" spans="1:17" ht="31.5" customHeight="1" thickTop="1" thickBot="1" x14ac:dyDescent="0.45">
      <c r="A16" s="1"/>
      <c r="B16" s="24" t="s">
        <v>18</v>
      </c>
      <c r="C16" s="25"/>
      <c r="D16" s="25"/>
      <c r="E16" s="25"/>
      <c r="F16" s="25"/>
      <c r="G16" s="26"/>
      <c r="H16" s="36">
        <f>SUM(H14:H15)</f>
        <v>200000</v>
      </c>
      <c r="I16" s="36"/>
      <c r="J16" s="36"/>
      <c r="K16" s="37"/>
      <c r="L16" s="1"/>
      <c r="M16" s="1"/>
      <c r="O16" s="20">
        <f>IF(H5="〇",0,IF($H$4&gt;=6,($H$3-$O$9)/2,0))</f>
        <v>2000000</v>
      </c>
      <c r="Q16" s="17" t="s">
        <v>14</v>
      </c>
    </row>
    <row r="17" spans="1:17" x14ac:dyDescent="0.4">
      <c r="A17" s="1"/>
      <c r="B17" s="1"/>
      <c r="C17" s="1"/>
      <c r="D17" s="1"/>
      <c r="E17" s="1"/>
      <c r="F17" s="1"/>
      <c r="G17" s="1"/>
      <c r="H17" s="1"/>
      <c r="I17" s="1"/>
      <c r="J17" s="1"/>
      <c r="K17" s="1"/>
      <c r="L17" s="1"/>
      <c r="M17" s="1"/>
      <c r="O17" s="20">
        <f>IF(H5="〇",IF(H4&gt;5,O12/2,O12),0)</f>
        <v>0</v>
      </c>
      <c r="Q17" s="17" t="s">
        <v>23</v>
      </c>
    </row>
    <row r="18" spans="1:17" ht="33" customHeight="1" x14ac:dyDescent="0.5">
      <c r="A18" s="1"/>
      <c r="B18" s="16" t="s">
        <v>26</v>
      </c>
      <c r="C18" s="13"/>
      <c r="D18" s="13"/>
      <c r="E18" s="13"/>
      <c r="F18" s="13"/>
      <c r="G18" s="13"/>
      <c r="H18" s="3"/>
      <c r="I18" s="3"/>
      <c r="J18" s="3"/>
      <c r="K18" s="3"/>
      <c r="L18" s="3"/>
      <c r="M18" s="1"/>
    </row>
    <row r="19" spans="1:17" s="11" customFormat="1" ht="23.25" customHeight="1" x14ac:dyDescent="0.4">
      <c r="A19" s="10"/>
      <c r="B19" s="22" t="s">
        <v>27</v>
      </c>
      <c r="C19" s="22"/>
      <c r="D19" s="22"/>
      <c r="E19" s="22"/>
      <c r="F19" s="22"/>
      <c r="G19" s="22"/>
      <c r="H19" s="21"/>
      <c r="I19" s="21"/>
      <c r="J19" s="21"/>
      <c r="K19" s="21"/>
      <c r="L19" s="21"/>
      <c r="M19" s="10"/>
      <c r="N19" s="12" t="s">
        <v>10</v>
      </c>
      <c r="O19" s="20">
        <f>IF(SUM(O14:O17)&gt;=0,(SUM(O14:O17)),0)</f>
        <v>2000000</v>
      </c>
      <c r="Q19" s="9"/>
    </row>
    <row r="20" spans="1:17" s="11" customFormat="1" ht="23.25" customHeight="1" x14ac:dyDescent="0.4">
      <c r="A20" s="10"/>
      <c r="B20" s="21"/>
      <c r="C20" s="21"/>
      <c r="D20" s="21"/>
      <c r="E20" s="21"/>
      <c r="F20" s="21"/>
      <c r="G20" s="21"/>
      <c r="H20" s="21"/>
      <c r="I20" s="21"/>
      <c r="J20" s="21"/>
      <c r="K20" s="21"/>
      <c r="L20" s="21"/>
      <c r="M20" s="10"/>
      <c r="N20" s="9" t="s">
        <v>34</v>
      </c>
      <c r="O20" s="20">
        <f>ROUNDDOWN(O19,-3)</f>
        <v>2000000</v>
      </c>
      <c r="Q20" s="9"/>
    </row>
    <row r="21" spans="1:17" ht="35.25" customHeight="1" x14ac:dyDescent="0.5">
      <c r="A21" s="1"/>
      <c r="B21" s="15" t="s">
        <v>15</v>
      </c>
      <c r="C21" s="14"/>
      <c r="D21" s="14"/>
      <c r="E21" s="14"/>
      <c r="F21" s="14"/>
      <c r="G21" s="14"/>
      <c r="H21" s="4"/>
      <c r="I21" s="5"/>
      <c r="J21" s="5"/>
      <c r="K21" s="5"/>
      <c r="L21" s="4"/>
      <c r="M21" s="1"/>
    </row>
    <row r="22" spans="1:17" ht="24.75" customHeight="1" x14ac:dyDescent="0.4">
      <c r="A22" s="1"/>
      <c r="B22" s="21" t="s">
        <v>25</v>
      </c>
      <c r="C22" s="21"/>
      <c r="D22" s="21"/>
      <c r="E22" s="21"/>
      <c r="F22" s="21"/>
      <c r="G22" s="21"/>
      <c r="H22" s="21"/>
      <c r="I22" s="21"/>
      <c r="J22" s="21"/>
      <c r="K22" s="21"/>
      <c r="L22" s="21"/>
      <c r="M22" s="1"/>
    </row>
    <row r="23" spans="1:17" ht="24.75" customHeight="1" x14ac:dyDescent="0.4">
      <c r="A23" s="1"/>
      <c r="B23" s="21"/>
      <c r="C23" s="21"/>
      <c r="D23" s="21"/>
      <c r="E23" s="21"/>
      <c r="F23" s="21"/>
      <c r="G23" s="21"/>
      <c r="H23" s="21"/>
      <c r="I23" s="21"/>
      <c r="J23" s="21"/>
      <c r="K23" s="21"/>
      <c r="L23" s="21"/>
      <c r="M23" s="1"/>
    </row>
    <row r="24" spans="1:17" ht="24.75" customHeight="1" x14ac:dyDescent="0.4">
      <c r="A24" s="1"/>
      <c r="B24" s="21"/>
      <c r="C24" s="21"/>
      <c r="D24" s="21"/>
      <c r="E24" s="21"/>
      <c r="F24" s="21"/>
      <c r="G24" s="21"/>
      <c r="H24" s="21"/>
      <c r="I24" s="21"/>
      <c r="J24" s="21"/>
      <c r="K24" s="21"/>
      <c r="L24" s="21"/>
      <c r="M24" s="1"/>
    </row>
    <row r="25" spans="1:17" ht="36" customHeight="1" x14ac:dyDescent="0.5">
      <c r="A25" s="1"/>
      <c r="B25" s="15" t="s">
        <v>28</v>
      </c>
      <c r="C25" s="14"/>
      <c r="D25" s="14"/>
      <c r="E25" s="14"/>
      <c r="F25" s="14"/>
      <c r="G25" s="14"/>
      <c r="H25" s="4"/>
      <c r="I25" s="5"/>
      <c r="J25" s="5"/>
      <c r="K25" s="5"/>
      <c r="L25" s="4"/>
      <c r="M25" s="1"/>
    </row>
    <row r="26" spans="1:17" ht="25.5" x14ac:dyDescent="0.4">
      <c r="A26" s="1"/>
      <c r="B26" s="23" t="s">
        <v>29</v>
      </c>
      <c r="C26" s="23"/>
      <c r="D26" s="23"/>
      <c r="E26" s="23"/>
      <c r="F26" s="23"/>
      <c r="G26" s="23"/>
      <c r="H26" s="23"/>
      <c r="I26" s="23"/>
      <c r="J26" s="23"/>
      <c r="K26" s="23"/>
      <c r="L26" s="23"/>
      <c r="M26" s="1"/>
    </row>
    <row r="27" spans="1:17" x14ac:dyDescent="0.4">
      <c r="A27" s="1"/>
      <c r="B27" s="1"/>
      <c r="C27" s="1"/>
      <c r="D27" s="1"/>
      <c r="E27" s="1"/>
      <c r="F27" s="1"/>
      <c r="G27" s="1"/>
      <c r="H27" s="1"/>
      <c r="I27" s="1"/>
      <c r="J27" s="1"/>
      <c r="K27" s="1"/>
      <c r="L27" s="1"/>
      <c r="M27" s="1"/>
    </row>
  </sheetData>
  <sheetProtection algorithmName="SHA-512" hashValue="oiDt5lk9PHWuquD9N2SwOmZrPMXiJaCY1L1EI/HUiAC5seOrxG8fPP1+NCLL7Ss6SpBoffBte+IA1iTT0Dn+5w==" saltValue="Wm6xVfswBXHKqN2QW1NVpw==" spinCount="100000" sheet="1" selectLockedCells="1"/>
  <mergeCells count="21">
    <mergeCell ref="B4:G4"/>
    <mergeCell ref="B3:G3"/>
    <mergeCell ref="H16:K16"/>
    <mergeCell ref="H15:K15"/>
    <mergeCell ref="H14:K14"/>
    <mergeCell ref="H11:K11"/>
    <mergeCell ref="H9:K9"/>
    <mergeCell ref="H6:K6"/>
    <mergeCell ref="H5:K5"/>
    <mergeCell ref="H4:K4"/>
    <mergeCell ref="H3:K3"/>
    <mergeCell ref="B14:G14"/>
    <mergeCell ref="B11:G11"/>
    <mergeCell ref="B9:G9"/>
    <mergeCell ref="B6:G6"/>
    <mergeCell ref="B5:G5"/>
    <mergeCell ref="B22:L24"/>
    <mergeCell ref="B19:L20"/>
    <mergeCell ref="B26:L26"/>
    <mergeCell ref="B16:G16"/>
    <mergeCell ref="B15:G15"/>
  </mergeCells>
  <phoneticPr fontId="1"/>
  <dataValidations count="1">
    <dataValidation type="list" showInputMessage="1" showErrorMessage="1" sqref="H5:H6">
      <formula1>"×,〇"</formula1>
    </dataValidation>
  </dataValidations>
  <pageMargins left="0.49" right="0.42" top="0.74803149606299213" bottom="0.74803149606299213" header="0.31496062992125984" footer="0.31496062992125984"/>
  <pageSetup paperSize="9" scale="63" fitToWidth="2" orientation="portrait"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計算シート(R4.1.1～)</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将弘</dc:creator>
  <cp:lastModifiedBy>山本　将弘</cp:lastModifiedBy>
  <cp:lastPrinted>2021-11-22T02:11:36Z</cp:lastPrinted>
  <dcterms:created xsi:type="dcterms:W3CDTF">2021-11-18T04:16:38Z</dcterms:created>
  <dcterms:modified xsi:type="dcterms:W3CDTF">2021-11-25T08:16:16Z</dcterms:modified>
</cp:coreProperties>
</file>