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E93F044B-2641-4404-BE6D-DAC59FB22A3C}" xr6:coauthVersionLast="47" xr6:coauthVersionMax="47" xr10:uidLastSave="{00000000-0000-0000-0000-000000000000}"/>
  <bookViews>
    <workbookView xWindow="-108" yWindow="-108" windowWidth="30936" windowHeight="12456" tabRatio="929" xr2:uid="{00000000-000D-0000-FFFF-FFFF00000000}"/>
  </bookViews>
  <sheets>
    <sheet name="様式7-7" sheetId="17" r:id="rId1"/>
    <sheet name="マニュアル計算シート写し" sheetId="2" state="hidden" r:id="rId2"/>
  </sheets>
  <definedNames>
    <definedName name="_xlnm.Print_Area" localSheetId="1">マニュアル計算シート写し!$B$2:$K$77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7" l="1"/>
  <c r="F54" i="17" l="1"/>
  <c r="F47" i="17"/>
  <c r="F52" i="17" s="1"/>
  <c r="F44" i="17"/>
  <c r="F49" i="17" s="1"/>
  <c r="F7" i="17"/>
  <c r="F45" i="17" l="1"/>
  <c r="F50" i="17" l="1"/>
  <c r="F51" i="17" s="1"/>
  <c r="F53" i="17" s="1"/>
  <c r="F55" i="17" s="1"/>
  <c r="F46" i="17"/>
  <c r="F48" i="17" s="1"/>
  <c r="F63" i="17"/>
  <c r="F57" i="17"/>
  <c r="F34" i="17"/>
  <c r="F30" i="17"/>
  <c r="F24" i="17"/>
  <c r="F23" i="17"/>
  <c r="F26" i="17" l="1"/>
  <c r="F60" i="17"/>
  <c r="F62" i="17" s="1"/>
  <c r="F15" i="17"/>
  <c r="F18" i="17"/>
  <c r="F80" i="17"/>
  <c r="F16" i="17"/>
  <c r="F49" i="2" l="1"/>
</calcChain>
</file>

<file path=xl/sharedStrings.xml><?xml version="1.0" encoding="utf-8"?>
<sst xmlns="http://schemas.openxmlformats.org/spreadsheetml/2006/main" count="433" uniqueCount="154">
  <si>
    <t>単位</t>
  </si>
  <si>
    <t>ケース3-1</t>
  </si>
  <si>
    <t>ケース3-2</t>
  </si>
  <si>
    <t>ケース3-3</t>
  </si>
  <si>
    <t>ケース3-4</t>
  </si>
  <si>
    <t>ケース3-5</t>
  </si>
  <si>
    <t>ケース3-6</t>
  </si>
  <si>
    <t>施設概要</t>
  </si>
  <si>
    <t>炉の形式</t>
  </si>
  <si>
    <t>分類３ 焼却炉（ストーカ式）〔新設〕</t>
  </si>
  <si>
    <t>施設規模</t>
  </si>
  <si>
    <t>ｔ/日</t>
  </si>
  <si>
    <t>1炉規模</t>
  </si>
  <si>
    <t>t/24h</t>
  </si>
  <si>
    <t>炉数</t>
  </si>
  <si>
    <t>炉</t>
  </si>
  <si>
    <t>ごみ性状</t>
  </si>
  <si>
    <t>ごみ低位発熱量</t>
  </si>
  <si>
    <t>kJ/kg</t>
  </si>
  <si>
    <t>kcal/kg</t>
  </si>
  <si>
    <t>灰分</t>
  </si>
  <si>
    <t>%</t>
  </si>
  <si>
    <t>運転日数</t>
  </si>
  <si>
    <t>1炉当り</t>
  </si>
  <si>
    <t>日/年</t>
  </si>
  <si>
    <t>２炉運転</t>
  </si>
  <si>
    <t>１炉運転</t>
  </si>
  <si>
    <t>全休炉</t>
  </si>
  <si>
    <t>ごみ焼却処理量</t>
  </si>
  <si>
    <t>ｔ</t>
  </si>
  <si>
    <t>年間ごみ焼却処理量（＝Ｄ）</t>
  </si>
  <si>
    <t>t/年</t>
  </si>
  <si>
    <t>発電設備</t>
  </si>
  <si>
    <t>発電効率（２炉運転）</t>
  </si>
  <si>
    <t>発電効率（１炉運転）</t>
  </si>
  <si>
    <t>発電量（２炉運転）</t>
  </si>
  <si>
    <t>kW</t>
  </si>
  <si>
    <t>発電量（１炉運転）</t>
  </si>
  <si>
    <t>消費電力</t>
  </si>
  <si>
    <t>消費電力原単位</t>
  </si>
  <si>
    <t>kW/t-焼却ごみ</t>
  </si>
  <si>
    <t>２炉運転電力</t>
  </si>
  <si>
    <t>発電電力量</t>
  </si>
  <si>
    <t>kWh</t>
  </si>
  <si>
    <t>消費電力量</t>
  </si>
  <si>
    <t>購入電力量</t>
  </si>
  <si>
    <t>売電電力量</t>
  </si>
  <si>
    <t>１炉運転電力</t>
  </si>
  <si>
    <t>年間電力</t>
  </si>
  <si>
    <t>kWh/年</t>
  </si>
  <si>
    <t>化石燃料</t>
  </si>
  <si>
    <t>１炉立上下げ回数</t>
  </si>
  <si>
    <t>回/年</t>
  </si>
  <si>
    <t>灯油１回使用量</t>
  </si>
  <si>
    <t>L/回</t>
  </si>
  <si>
    <t>燃料使用量</t>
  </si>
  <si>
    <t>L/年</t>
  </si>
  <si>
    <t>電気</t>
  </si>
  <si>
    <t>灯油</t>
  </si>
  <si>
    <t>排出実績値</t>
  </si>
  <si>
    <t>目安の要素</t>
  </si>
  <si>
    <t>比較結果</t>
  </si>
  <si>
    <t>更なる対策が必要</t>
  </si>
  <si>
    <t>○</t>
  </si>
  <si>
    <t>焼却ごみ中の廃プラの把握</t>
  </si>
  <si>
    <t>有</t>
  </si>
  <si>
    <t>無</t>
  </si>
  <si>
    <t>ごみ組成</t>
  </si>
  <si>
    <t>水分</t>
  </si>
  <si>
    <t>廃プラ類組成比率</t>
  </si>
  <si>
    <t>%-dry</t>
  </si>
  <si>
    <t>ごみ中廃プラ量</t>
  </si>
  <si>
    <t>廃プラスチック量</t>
  </si>
  <si>
    <t>ｔ（dry）/年</t>
  </si>
  <si>
    <t>廃プラスチック排出係数</t>
  </si>
  <si>
    <t>廃プラスチック由来</t>
  </si>
  <si>
    <t>分別収集された 廃プラスチック</t>
  </si>
  <si>
    <t>対年間ごみ焼却量比</t>
  </si>
  <si>
    <t>分別収集廃プラ量（＝Ｇ）</t>
  </si>
  <si>
    <t>ごみ焼却量当たり排出係数</t>
  </si>
  <si>
    <t>廃プラスチック</t>
  </si>
  <si>
    <t>固形分割合</t>
  </si>
  <si>
    <t>―</t>
  </si>
  <si>
    <t>廃プラスチック全量焼却（＝Ｅ）</t>
  </si>
  <si>
    <t>分別収集分（＝Ｆ）</t>
  </si>
  <si>
    <t>廃プラスチック由来（＝Ｂ’）</t>
  </si>
  <si>
    <t>廃プラスチック全量焼却</t>
  </si>
  <si>
    <t>分別収集分</t>
  </si>
  <si>
    <t>排出実績値（ ＝Ｉ）</t>
  </si>
  <si>
    <t>目安</t>
  </si>
  <si>
    <t>t-CO2/kWｈ</t>
  </si>
  <si>
    <t>CO2排出係数</t>
  </si>
  <si>
    <t>t-CO2/kL</t>
  </si>
  <si>
    <t>電力由来CO2</t>
  </si>
  <si>
    <t>t-CO2/年</t>
  </si>
  <si>
    <t>エネルギー起源CO2排 出量</t>
  </si>
  <si>
    <t>化石燃料由来CO2</t>
  </si>
  <si>
    <t>エネルギー起源CO2（＝Ａ）</t>
  </si>
  <si>
    <t>熱回収CO2削減量</t>
  </si>
  <si>
    <t>電力由来CO2（＝Ｃ）</t>
  </si>
  <si>
    <t>施設単体CO2</t>
  </si>
  <si>
    <t>CO2排出量</t>
  </si>
  <si>
    <t>kg-CO2/t-焼却ごみ</t>
  </si>
  <si>
    <t>焼却ごみあたりエネル ギー起源CO2排出量</t>
  </si>
  <si>
    <t>（計）エネルギー起源CO2</t>
  </si>
  <si>
    <t>kg-CO2/t-廃プラ</t>
  </si>
  <si>
    <t>CO2排出量（＝Ｂ）</t>
  </si>
  <si>
    <t>廃プラ由来 CO2排出係数</t>
  </si>
  <si>
    <t>廃プラスチック由来 CO2排出量</t>
  </si>
  <si>
    <t>焼却ごみあたり廃プラス チック由来CO2排出量</t>
  </si>
  <si>
    <t>分類３：焼却炉（ストーカ式）[新設]</t>
    <phoneticPr fontId="1"/>
  </si>
  <si>
    <t>３）（＝1)＋2)）
一般廃棄物処理量 当たりのCO2排出 実績値</t>
    <phoneticPr fontId="1"/>
  </si>
  <si>
    <t>２）
廃プラスチック類の 焼却に由来する CO2排出実績値の算出</t>
    <phoneticPr fontId="1"/>
  </si>
  <si>
    <t>１）
エネルギーの使用 及び熱回収に係る 年間のCO2排出実 績値の算出</t>
    <phoneticPr fontId="1"/>
  </si>
  <si>
    <r>
      <t>１）
エネルギーの使用 及び熱回収に係る 年間のCO</t>
    </r>
    <r>
      <rPr>
        <vertAlign val="subscript"/>
        <sz val="11"/>
        <color theme="1"/>
        <rFont val="ＭＳ Ｐゴシック"/>
        <family val="3"/>
        <charset val="128"/>
      </rPr>
      <t>2</t>
    </r>
    <r>
      <rPr>
        <sz val="11"/>
        <color theme="1"/>
        <rFont val="ＭＳ Ｐゴシック"/>
        <family val="3"/>
        <charset val="128"/>
      </rPr>
      <t>排出実 績値の算出</t>
    </r>
    <phoneticPr fontId="1"/>
  </si>
  <si>
    <r>
      <t>t-CO</t>
    </r>
    <r>
      <rPr>
        <vertAlign val="subscript"/>
        <sz val="11"/>
        <color theme="1"/>
        <rFont val="ＭＳ Ｐゴシック"/>
        <family val="3"/>
        <charset val="128"/>
      </rPr>
      <t>2</t>
    </r>
    <r>
      <rPr>
        <sz val="11"/>
        <color theme="1"/>
        <rFont val="ＭＳ Ｐゴシック"/>
        <family val="3"/>
        <charset val="128"/>
      </rPr>
      <t>/kWｈ</t>
    </r>
    <phoneticPr fontId="1"/>
  </si>
  <si>
    <r>
      <t>t-CO</t>
    </r>
    <r>
      <rPr>
        <vertAlign val="subscript"/>
        <sz val="11"/>
        <color theme="1"/>
        <rFont val="ＭＳ Ｐゴシック"/>
        <family val="3"/>
        <charset val="128"/>
      </rPr>
      <t>2</t>
    </r>
    <r>
      <rPr>
        <sz val="11"/>
        <color theme="1"/>
        <rFont val="ＭＳ Ｐゴシック"/>
        <family val="3"/>
        <charset val="128"/>
      </rPr>
      <t>/kL</t>
    </r>
    <phoneticPr fontId="1"/>
  </si>
  <si>
    <r>
      <t>t-CO</t>
    </r>
    <r>
      <rPr>
        <vertAlign val="subscript"/>
        <sz val="11"/>
        <color theme="1"/>
        <rFont val="ＭＳ Ｐゴシック"/>
        <family val="3"/>
        <charset val="128"/>
      </rPr>
      <t>2</t>
    </r>
    <r>
      <rPr>
        <sz val="11"/>
        <color theme="1"/>
        <rFont val="ＭＳ Ｐゴシック"/>
        <family val="3"/>
        <charset val="128"/>
      </rPr>
      <t>/年</t>
    </r>
    <phoneticPr fontId="1"/>
  </si>
  <si>
    <r>
      <t>kg-CO</t>
    </r>
    <r>
      <rPr>
        <vertAlign val="subscript"/>
        <sz val="11"/>
        <color theme="1"/>
        <rFont val="ＭＳ Ｐゴシック"/>
        <family val="3"/>
        <charset val="128"/>
      </rPr>
      <t>2</t>
    </r>
    <r>
      <rPr>
        <sz val="11"/>
        <color theme="1"/>
        <rFont val="ＭＳ Ｐゴシック"/>
        <family val="3"/>
        <charset val="128"/>
      </rPr>
      <t>/t-焼却ごみ</t>
    </r>
    <phoneticPr fontId="1"/>
  </si>
  <si>
    <t>計算</t>
    <rPh sb="0" eb="2">
      <t>ケイサン</t>
    </rPh>
    <phoneticPr fontId="1"/>
  </si>
  <si>
    <t>入力</t>
    <rPh sb="0" eb="2">
      <t>ニュウリョク</t>
    </rPh>
    <phoneticPr fontId="1"/>
  </si>
  <si>
    <t>焼却炉（ストーカ式）〔新設〕</t>
    <phoneticPr fontId="1"/>
  </si>
  <si>
    <t>-</t>
    <phoneticPr fontId="1"/>
  </si>
  <si>
    <t>全炉停止時電力</t>
    <rPh sb="0" eb="1">
      <t>ゼン</t>
    </rPh>
    <rPh sb="1" eb="2">
      <t>ロ</t>
    </rPh>
    <rPh sb="2" eb="4">
      <t>テイシ</t>
    </rPh>
    <rPh sb="4" eb="5">
      <t>ジ</t>
    </rPh>
    <phoneticPr fontId="1"/>
  </si>
  <si>
    <t>１炉当たり立上下げ回数</t>
    <rPh sb="2" eb="3">
      <t>ア</t>
    </rPh>
    <phoneticPr fontId="1"/>
  </si>
  <si>
    <t>回/年・炉</t>
    <rPh sb="4" eb="5">
      <t>ロ</t>
    </rPh>
    <phoneticPr fontId="1"/>
  </si>
  <si>
    <t>係数（固定）</t>
    <rPh sb="0" eb="2">
      <t>ケイスウ</t>
    </rPh>
    <rPh sb="3" eb="5">
      <t>コテイ</t>
    </rPh>
    <phoneticPr fontId="1"/>
  </si>
  <si>
    <t>処理量当たりCO2排出量</t>
    <rPh sb="0" eb="2">
      <t>ショリ</t>
    </rPh>
    <rPh sb="2" eb="3">
      <t>リョウ</t>
    </rPh>
    <rPh sb="3" eb="4">
      <t>ア</t>
    </rPh>
    <rPh sb="11" eb="12">
      <t>リョウ</t>
    </rPh>
    <phoneticPr fontId="1"/>
  </si>
  <si>
    <t>備考</t>
    <rPh sb="0" eb="2">
      <t>ビコウ</t>
    </rPh>
    <phoneticPr fontId="1"/>
  </si>
  <si>
    <t>発電電力量</t>
    <rPh sb="0" eb="2">
      <t>ハツデン</t>
    </rPh>
    <phoneticPr fontId="1"/>
  </si>
  <si>
    <t>所内電力量</t>
    <rPh sb="0" eb="2">
      <t>ショナイ</t>
    </rPh>
    <rPh sb="2" eb="4">
      <t>デンリョク</t>
    </rPh>
    <rPh sb="4" eb="5">
      <t>リョウ</t>
    </rPh>
    <phoneticPr fontId="1"/>
  </si>
  <si>
    <t>指定値</t>
    <rPh sb="0" eb="2">
      <t>シテイ</t>
    </rPh>
    <rPh sb="2" eb="3">
      <t>チ</t>
    </rPh>
    <phoneticPr fontId="1"/>
  </si>
  <si>
    <t>各種数値</t>
    <rPh sb="0" eb="4">
      <t>カクシュスウチ</t>
    </rPh>
    <phoneticPr fontId="1"/>
  </si>
  <si>
    <t>温室効果ガス算定表</t>
    <rPh sb="0" eb="2">
      <t>オンシツ</t>
    </rPh>
    <rPh sb="2" eb="4">
      <t>コウカ</t>
    </rPh>
    <rPh sb="6" eb="8">
      <t>サンテイ</t>
    </rPh>
    <rPh sb="8" eb="9">
      <t>ヒョウ</t>
    </rPh>
    <phoneticPr fontId="1"/>
  </si>
  <si>
    <t>令和14年度：焼却施設とリサイクル施設が同時稼働を始める年度で想定</t>
    <rPh sb="0" eb="2">
      <t>レイワ</t>
    </rPh>
    <rPh sb="4" eb="6">
      <t>ネンド</t>
    </rPh>
    <rPh sb="7" eb="9">
      <t>ショウキャク</t>
    </rPh>
    <rPh sb="9" eb="11">
      <t>シセツ</t>
    </rPh>
    <rPh sb="17" eb="19">
      <t>シセツ</t>
    </rPh>
    <rPh sb="20" eb="22">
      <t>ドウジ</t>
    </rPh>
    <rPh sb="22" eb="24">
      <t>カドウ</t>
    </rPh>
    <rPh sb="25" eb="26">
      <t>ハジ</t>
    </rPh>
    <rPh sb="28" eb="30">
      <t>ネンド</t>
    </rPh>
    <rPh sb="31" eb="33">
      <t>ソウテイ</t>
    </rPh>
    <phoneticPr fontId="1"/>
  </si>
  <si>
    <t>指定値：令和14年度</t>
    <rPh sb="0" eb="2">
      <t>シテイ</t>
    </rPh>
    <rPh sb="2" eb="3">
      <t>チ</t>
    </rPh>
    <phoneticPr fontId="1"/>
  </si>
  <si>
    <t>CO2排出係数</t>
    <phoneticPr fontId="1"/>
  </si>
  <si>
    <t>係数（R05年度関西電力実績）</t>
    <rPh sb="0" eb="2">
      <t>ケイスウ</t>
    </rPh>
    <rPh sb="6" eb="7">
      <t>ネン</t>
    </rPh>
    <rPh sb="7" eb="8">
      <t>ド</t>
    </rPh>
    <rPh sb="8" eb="10">
      <t>カンサイ</t>
    </rPh>
    <rPh sb="10" eb="12">
      <t>デンリョク</t>
    </rPh>
    <rPh sb="12" eb="14">
      <t>ジッセキ</t>
    </rPh>
    <phoneticPr fontId="1"/>
  </si>
  <si>
    <t>係数（固定）：環境省</t>
    <rPh sb="0" eb="2">
      <t>ケイスウ</t>
    </rPh>
    <rPh sb="3" eb="5">
      <t>コテイ</t>
    </rPh>
    <rPh sb="7" eb="10">
      <t>カンキョウショウ</t>
    </rPh>
    <phoneticPr fontId="1"/>
  </si>
  <si>
    <t>指定値：基準ごみ：令和14年度</t>
    <rPh sb="0" eb="2">
      <t>シテイ</t>
    </rPh>
    <rPh sb="2" eb="3">
      <t>チ</t>
    </rPh>
    <phoneticPr fontId="1"/>
  </si>
  <si>
    <r>
      <t>kg-CO</t>
    </r>
    <r>
      <rPr>
        <vertAlign val="subscript"/>
        <sz val="11"/>
        <color theme="1"/>
        <rFont val="ＭＳ Ｐゴシック"/>
        <family val="3"/>
        <charset val="128"/>
      </rPr>
      <t>2</t>
    </r>
    <r>
      <rPr>
        <sz val="11"/>
        <color theme="1"/>
        <rFont val="ＭＳ Ｐゴシック"/>
        <family val="3"/>
        <charset val="128"/>
      </rPr>
      <t>/t</t>
    </r>
    <phoneticPr fontId="1"/>
  </si>
  <si>
    <t>ごみあたりエネル ギー起源CO2排出量</t>
    <phoneticPr fontId="1"/>
  </si>
  <si>
    <t>CO2削減量</t>
    <phoneticPr fontId="1"/>
  </si>
  <si>
    <r>
      <t>kg-CO</t>
    </r>
    <r>
      <rPr>
        <vertAlign val="subscript"/>
        <sz val="11"/>
        <color theme="1"/>
        <rFont val="ＭＳ Ｐゴシック"/>
        <family val="3"/>
        <charset val="128"/>
      </rPr>
      <t>2</t>
    </r>
    <r>
      <rPr>
        <sz val="11"/>
        <color theme="1"/>
        <rFont val="ＭＳ Ｐゴシック"/>
        <family val="3"/>
        <charset val="128"/>
      </rPr>
      <t>/t-ごみ</t>
    </r>
    <phoneticPr fontId="1"/>
  </si>
  <si>
    <t>年間ごみ処理量（＝Ｄ）</t>
    <rPh sb="4" eb="6">
      <t>ショリ</t>
    </rPh>
    <phoneticPr fontId="1"/>
  </si>
  <si>
    <t>ｔ/日</t>
    <rPh sb="2" eb="3">
      <t>ヒ</t>
    </rPh>
    <phoneticPr fontId="1"/>
  </si>
  <si>
    <t>焼却施設規模</t>
    <rPh sb="0" eb="2">
      <t>ショウキャク</t>
    </rPh>
    <phoneticPr fontId="1"/>
  </si>
  <si>
    <t>リサイクル（不燃・粗大）</t>
    <rPh sb="6" eb="8">
      <t>フネン</t>
    </rPh>
    <rPh sb="9" eb="11">
      <t>ソダイ</t>
    </rPh>
    <phoneticPr fontId="1"/>
  </si>
  <si>
    <t>リサイクル（資源）</t>
    <rPh sb="6" eb="8">
      <t>シゲン</t>
    </rPh>
    <phoneticPr fontId="1"/>
  </si>
  <si>
    <t>焼却施設概要</t>
    <rPh sb="0" eb="2">
      <t>ショウキャク</t>
    </rPh>
    <phoneticPr fontId="1"/>
  </si>
  <si>
    <t>リサイクル施設概要</t>
    <rPh sb="5" eb="7">
      <t>シセツ</t>
    </rPh>
    <rPh sb="7" eb="9">
      <t>ガイヨウ</t>
    </rPh>
    <phoneticPr fontId="1"/>
  </si>
  <si>
    <r>
      <t>kg-CO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/t-廃プラ</t>
    </r>
    <phoneticPr fontId="1"/>
  </si>
  <si>
    <r>
      <t>t-CO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/年</t>
    </r>
    <phoneticPr fontId="1"/>
  </si>
  <si>
    <t>（様式7-7 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</si>
</sst>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8"/>
      <name val="ＭＳ Ｐゴシック"/>
      <family val="3"/>
      <charset val="128"/>
    </font>
    <font>
      <sz val="11"/>
      <color theme="9"/>
      <name val="ＭＳ Ｐゴシック"/>
      <family val="3"/>
      <charset val="128"/>
    </font>
    <font>
      <sz val="11"/>
      <color theme="7"/>
      <name val="ＭＳ Ｐゴシック"/>
      <family val="3"/>
      <charset val="128"/>
    </font>
    <font>
      <vertAlign val="subscript"/>
      <sz val="11"/>
      <color theme="1"/>
      <name val="ＭＳ Ｐゴシック"/>
      <family val="3"/>
      <charset val="128"/>
    </font>
    <font>
      <sz val="11"/>
      <color theme="5"/>
      <name val="ＭＳ Ｐゴシック"/>
      <family val="3"/>
      <charset val="128"/>
    </font>
    <font>
      <b/>
      <sz val="11"/>
      <color theme="9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vertAlign val="subscript"/>
      <sz val="1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D8DBDB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rgb="FF000000"/>
      </diagonal>
    </border>
    <border diagonalDown="1">
      <left style="medium">
        <color indexed="64"/>
      </left>
      <right/>
      <top/>
      <bottom/>
      <diagonal style="thin">
        <color rgb="FF000000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rgb="FF000000"/>
      </diagonal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medium">
        <color rgb="FF000000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 style="thin">
        <color indexed="64"/>
      </diagonal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</borders>
  <cellStyleXfs count="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144">
    <xf numFmtId="0" fontId="0" fillId="0" borderId="0" xfId="0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4" fillId="3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right" vertical="center" wrapText="1"/>
    </xf>
    <xf numFmtId="0" fontId="2" fillId="5" borderId="6" xfId="0" applyFont="1" applyFill="1" applyBorder="1" applyAlignment="1">
      <alignment horizontal="right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right" vertical="center" wrapText="1"/>
    </xf>
    <xf numFmtId="0" fontId="7" fillId="0" borderId="0" xfId="0" applyFont="1">
      <alignment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3" fontId="9" fillId="0" borderId="11" xfId="0" applyNumberFormat="1" applyFont="1" applyBorder="1" applyAlignment="1">
      <alignment vertical="center" wrapText="1"/>
    </xf>
    <xf numFmtId="3" fontId="10" fillId="0" borderId="11" xfId="0" applyNumberFormat="1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4" fillId="7" borderId="6" xfId="0" applyFont="1" applyFill="1" applyBorder="1" applyAlignment="1">
      <alignment vertical="center" shrinkToFit="1"/>
    </xf>
    <xf numFmtId="0" fontId="2" fillId="7" borderId="6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3" fontId="9" fillId="0" borderId="20" xfId="0" applyNumberFormat="1" applyFont="1" applyBorder="1" applyAlignment="1">
      <alignment horizontal="right" vertical="center" wrapText="1"/>
    </xf>
    <xf numFmtId="3" fontId="14" fillId="0" borderId="20" xfId="0" applyNumberFormat="1" applyFont="1" applyBorder="1" applyAlignment="1">
      <alignment horizontal="right" vertical="center" wrapText="1"/>
    </xf>
    <xf numFmtId="177" fontId="14" fillId="0" borderId="11" xfId="2" applyNumberFormat="1" applyFont="1" applyBorder="1" applyAlignment="1">
      <alignment vertical="center" wrapText="1"/>
    </xf>
    <xf numFmtId="176" fontId="14" fillId="0" borderId="11" xfId="0" applyNumberFormat="1" applyFont="1" applyBorder="1" applyAlignment="1">
      <alignment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38" fontId="6" fillId="7" borderId="11" xfId="1" applyFont="1" applyFill="1" applyBorder="1" applyAlignment="1">
      <alignment horizontal="center" vertical="center" wrapText="1"/>
    </xf>
    <xf numFmtId="38" fontId="10" fillId="0" borderId="11" xfId="1" applyFont="1" applyBorder="1" applyAlignment="1">
      <alignment horizontal="center" vertical="center" wrapText="1"/>
    </xf>
    <xf numFmtId="38" fontId="10" fillId="0" borderId="11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8" fontId="8" fillId="8" borderId="11" xfId="1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center" vertical="center" wrapText="1"/>
    </xf>
    <xf numFmtId="3" fontId="10" fillId="0" borderId="21" xfId="0" applyNumberFormat="1" applyFont="1" applyBorder="1" applyAlignment="1">
      <alignment horizontal="center" vertical="center" wrapText="1"/>
    </xf>
    <xf numFmtId="38" fontId="13" fillId="0" borderId="15" xfId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3" fontId="16" fillId="0" borderId="26" xfId="0" applyNumberFormat="1" applyFont="1" applyBorder="1" applyAlignment="1">
      <alignment horizontal="center" vertical="center" wrapText="1"/>
    </xf>
    <xf numFmtId="38" fontId="16" fillId="10" borderId="12" xfId="1" applyFont="1" applyFill="1" applyBorder="1" applyAlignment="1">
      <alignment horizontal="center" vertical="center" wrapText="1"/>
    </xf>
    <xf numFmtId="3" fontId="16" fillId="10" borderId="11" xfId="0" applyNumberFormat="1" applyFont="1" applyFill="1" applyBorder="1" applyAlignment="1">
      <alignment horizontal="center" vertical="center" wrapText="1"/>
    </xf>
    <xf numFmtId="0" fontId="8" fillId="9" borderId="22" xfId="0" applyFont="1" applyFill="1" applyBorder="1">
      <alignment vertical="center"/>
    </xf>
    <xf numFmtId="3" fontId="8" fillId="9" borderId="22" xfId="0" applyNumberFormat="1" applyFont="1" applyFill="1" applyBorder="1">
      <alignment vertical="center"/>
    </xf>
    <xf numFmtId="38" fontId="9" fillId="0" borderId="15" xfId="1" applyFont="1" applyBorder="1" applyAlignment="1">
      <alignment horizontal="center" vertical="center" wrapText="1"/>
    </xf>
    <xf numFmtId="0" fontId="8" fillId="8" borderId="27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38" fontId="8" fillId="8" borderId="28" xfId="0" applyNumberFormat="1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38" fontId="6" fillId="11" borderId="14" xfId="1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vertical="center" shrinkToFit="1"/>
    </xf>
    <xf numFmtId="0" fontId="2" fillId="11" borderId="6" xfId="0" applyFont="1" applyFill="1" applyBorder="1" applyAlignment="1">
      <alignment vertical="center" wrapText="1"/>
    </xf>
    <xf numFmtId="0" fontId="2" fillId="11" borderId="9" xfId="0" applyFont="1" applyFill="1" applyBorder="1" applyAlignment="1">
      <alignment horizontal="center" vertical="center" wrapText="1"/>
    </xf>
    <xf numFmtId="3" fontId="14" fillId="0" borderId="30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6" fillId="10" borderId="22" xfId="0" applyFont="1" applyFill="1" applyBorder="1">
      <alignment vertical="center"/>
    </xf>
    <xf numFmtId="0" fontId="2" fillId="7" borderId="1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2" fillId="7" borderId="3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0" fontId="8" fillId="9" borderId="23" xfId="0" applyFont="1" applyFill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/>
    </xf>
    <xf numFmtId="0" fontId="8" fillId="9" borderId="25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</cellXfs>
  <cellStyles count="5">
    <cellStyle name="パーセント" xfId="2" builtinId="5"/>
    <cellStyle name="桁区切り" xfId="1" builtinId="6"/>
    <cellStyle name="桁区切り 2" xfId="3" xr:uid="{D2A78E8F-3373-4FB1-8CCD-953A874A98AF}"/>
    <cellStyle name="標準" xfId="0" builtinId="0"/>
    <cellStyle name="標準 2" xfId="4" xr:uid="{273C87EE-00C9-4D98-9B30-293EEF9A90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CE85-82A9-4F59-95A5-15568632EE21}">
  <sheetPr>
    <tabColor theme="0"/>
    <pageSetUpPr fitToPage="1"/>
  </sheetPr>
  <dimension ref="B1:M82"/>
  <sheetViews>
    <sheetView showGridLines="0" tabSelected="1" view="pageBreakPreview" zoomScale="85" zoomScaleNormal="85" zoomScaleSheetLayoutView="85" workbookViewId="0">
      <selection activeCell="Q11" sqref="Q11"/>
    </sheetView>
  </sheetViews>
  <sheetFormatPr defaultColWidth="9" defaultRowHeight="20.100000000000001" customHeight="1"/>
  <cols>
    <col min="1" max="1" width="1.796875" style="17" customWidth="1"/>
    <col min="2" max="2" width="15.296875" style="17" customWidth="1"/>
    <col min="3" max="3" width="19.296875" style="17" customWidth="1"/>
    <col min="4" max="4" width="27.09765625" style="17" customWidth="1"/>
    <col min="5" max="5" width="17.09765625" style="19" customWidth="1"/>
    <col min="6" max="6" width="32.296875" style="17" customWidth="1"/>
    <col min="7" max="7" width="29" style="17" customWidth="1"/>
    <col min="8" max="8" width="8.5" style="17" customWidth="1"/>
    <col min="9" max="16384" width="9" style="17"/>
  </cols>
  <sheetData>
    <row r="1" spans="2:13" ht="28.5" customHeight="1">
      <c r="B1" s="17" t="s">
        <v>153</v>
      </c>
    </row>
    <row r="2" spans="2:13" ht="20.100000000000001" customHeight="1">
      <c r="B2" s="102" t="s">
        <v>133</v>
      </c>
      <c r="C2" s="102"/>
      <c r="D2" s="102"/>
      <c r="E2" s="102"/>
      <c r="F2" s="102"/>
      <c r="G2" s="102"/>
      <c r="H2" s="64"/>
      <c r="I2" s="64"/>
      <c r="J2" s="64"/>
      <c r="K2" s="64"/>
      <c r="L2" s="64"/>
      <c r="M2" s="64"/>
    </row>
    <row r="3" spans="2:13" ht="20.100000000000001" customHeight="1" thickBot="1">
      <c r="B3" s="17" t="s">
        <v>134</v>
      </c>
    </row>
    <row r="4" spans="2:13" ht="39" customHeight="1" thickBot="1">
      <c r="B4" s="89"/>
      <c r="C4" s="90"/>
      <c r="D4" s="91"/>
      <c r="E4" s="24" t="s">
        <v>0</v>
      </c>
      <c r="F4" s="25" t="s">
        <v>132</v>
      </c>
      <c r="G4" s="43" t="s">
        <v>128</v>
      </c>
      <c r="H4" s="23"/>
    </row>
    <row r="5" spans="2:13" ht="20.100000000000001" customHeight="1" thickBot="1">
      <c r="B5" s="92" t="s">
        <v>114</v>
      </c>
      <c r="C5" s="96" t="s">
        <v>149</v>
      </c>
      <c r="D5" s="2" t="s">
        <v>8</v>
      </c>
      <c r="E5" s="29"/>
      <c r="F5" s="44" t="s">
        <v>121</v>
      </c>
      <c r="G5" s="68"/>
      <c r="H5" s="23"/>
    </row>
    <row r="6" spans="2:13" ht="20.100000000000001" customHeight="1" thickBot="1">
      <c r="B6" s="93"/>
      <c r="C6" s="97"/>
      <c r="D6" s="2" t="s">
        <v>146</v>
      </c>
      <c r="E6" s="29" t="s">
        <v>11</v>
      </c>
      <c r="F6" s="45">
        <v>39</v>
      </c>
      <c r="G6" s="68" t="s">
        <v>131</v>
      </c>
      <c r="H6" s="23"/>
    </row>
    <row r="7" spans="2:13" ht="20.100000000000001" customHeight="1" thickBot="1">
      <c r="B7" s="93"/>
      <c r="C7" s="97"/>
      <c r="D7" s="83" t="s">
        <v>12</v>
      </c>
      <c r="E7" s="29" t="s">
        <v>13</v>
      </c>
      <c r="F7" s="46">
        <f>F6/F8</f>
        <v>19.5</v>
      </c>
      <c r="G7" s="68" t="s">
        <v>119</v>
      </c>
      <c r="H7" s="23"/>
    </row>
    <row r="8" spans="2:13" ht="20.100000000000001" customHeight="1" thickBot="1">
      <c r="B8" s="93"/>
      <c r="C8" s="97"/>
      <c r="D8" s="84" t="s">
        <v>14</v>
      </c>
      <c r="E8" s="29" t="s">
        <v>15</v>
      </c>
      <c r="F8" s="45">
        <v>2</v>
      </c>
      <c r="G8" s="68" t="s">
        <v>131</v>
      </c>
      <c r="H8" s="23"/>
    </row>
    <row r="9" spans="2:13" ht="20.100000000000001" customHeight="1" thickBot="1">
      <c r="B9" s="94"/>
      <c r="C9" s="100" t="s">
        <v>150</v>
      </c>
      <c r="D9" s="85" t="s">
        <v>147</v>
      </c>
      <c r="E9" s="29" t="s">
        <v>145</v>
      </c>
      <c r="F9" s="45">
        <v>7</v>
      </c>
      <c r="G9" s="68" t="s">
        <v>131</v>
      </c>
      <c r="H9" s="23"/>
    </row>
    <row r="10" spans="2:13" ht="20.100000000000001" customHeight="1" thickBot="1">
      <c r="B10" s="94"/>
      <c r="C10" s="101"/>
      <c r="D10" s="85" t="s">
        <v>148</v>
      </c>
      <c r="E10" s="29" t="s">
        <v>145</v>
      </c>
      <c r="F10" s="45">
        <v>5</v>
      </c>
      <c r="G10" s="68" t="s">
        <v>131</v>
      </c>
      <c r="H10" s="23"/>
    </row>
    <row r="11" spans="2:13" ht="20.100000000000001" customHeight="1" thickBot="1">
      <c r="B11" s="93"/>
      <c r="C11" s="92" t="s">
        <v>22</v>
      </c>
      <c r="D11" s="83" t="s">
        <v>23</v>
      </c>
      <c r="E11" s="29" t="s">
        <v>24</v>
      </c>
      <c r="F11" s="45">
        <v>290</v>
      </c>
      <c r="G11" s="68" t="s">
        <v>131</v>
      </c>
      <c r="H11" s="23"/>
    </row>
    <row r="12" spans="2:13" ht="20.100000000000001" hidden="1" customHeight="1" thickBot="1">
      <c r="B12" s="93"/>
      <c r="C12" s="98"/>
      <c r="D12" s="83" t="s">
        <v>25</v>
      </c>
      <c r="E12" s="29" t="s">
        <v>24</v>
      </c>
      <c r="F12" s="28"/>
      <c r="G12" s="68" t="s">
        <v>120</v>
      </c>
      <c r="H12" s="23"/>
    </row>
    <row r="13" spans="2:13" ht="20.100000000000001" hidden="1" customHeight="1" thickBot="1">
      <c r="B13" s="93"/>
      <c r="C13" s="98"/>
      <c r="D13" s="83" t="s">
        <v>26</v>
      </c>
      <c r="E13" s="29" t="s">
        <v>24</v>
      </c>
      <c r="F13" s="38"/>
      <c r="G13" s="68"/>
      <c r="H13" s="23"/>
    </row>
    <row r="14" spans="2:13" ht="20.100000000000001" hidden="1" customHeight="1" thickBot="1">
      <c r="B14" s="93"/>
      <c r="C14" s="99"/>
      <c r="D14" s="83" t="s">
        <v>27</v>
      </c>
      <c r="E14" s="29" t="s">
        <v>24</v>
      </c>
      <c r="F14" s="38"/>
      <c r="G14" s="68" t="s">
        <v>120</v>
      </c>
      <c r="H14" s="23"/>
    </row>
    <row r="15" spans="2:13" ht="20.100000000000001" hidden="1" customHeight="1" thickBot="1">
      <c r="B15" s="93"/>
      <c r="C15" s="92" t="s">
        <v>28</v>
      </c>
      <c r="D15" s="83" t="s">
        <v>25</v>
      </c>
      <c r="E15" s="29" t="s">
        <v>29</v>
      </c>
      <c r="F15" s="27">
        <f>$F7*2*F12</f>
        <v>0</v>
      </c>
      <c r="G15" s="68"/>
      <c r="H15" s="23"/>
    </row>
    <row r="16" spans="2:13" ht="20.100000000000001" hidden="1" customHeight="1" thickBot="1">
      <c r="B16" s="93"/>
      <c r="C16" s="98"/>
      <c r="D16" s="83" t="s">
        <v>26</v>
      </c>
      <c r="E16" s="29" t="s">
        <v>29</v>
      </c>
      <c r="F16" s="27">
        <f>$F7*1*F13</f>
        <v>0</v>
      </c>
      <c r="G16" s="68"/>
      <c r="H16" s="23"/>
    </row>
    <row r="17" spans="2:8" ht="20.100000000000001" customHeight="1" thickBot="1">
      <c r="B17" s="93"/>
      <c r="C17" s="99"/>
      <c r="D17" s="83" t="s">
        <v>144</v>
      </c>
      <c r="E17" s="29" t="s">
        <v>31</v>
      </c>
      <c r="F17" s="48">
        <f>9830+171+1218+826+46</f>
        <v>12091</v>
      </c>
      <c r="G17" s="68" t="s">
        <v>135</v>
      </c>
      <c r="H17" s="23"/>
    </row>
    <row r="18" spans="2:8" ht="20.100000000000001" hidden="1" customHeight="1" thickBot="1">
      <c r="B18" s="93"/>
      <c r="C18" s="92" t="s">
        <v>32</v>
      </c>
      <c r="D18" s="83" t="s">
        <v>33</v>
      </c>
      <c r="E18" s="29" t="s">
        <v>21</v>
      </c>
      <c r="F18" s="41" t="e">
        <f>ROUND((F20*1*3.6)/($F7*2/24/1000*#REF!*1000),3)</f>
        <v>#REF!</v>
      </c>
      <c r="G18" s="68"/>
    </row>
    <row r="19" spans="2:8" ht="20.100000000000001" hidden="1" customHeight="1" thickBot="1">
      <c r="B19" s="93"/>
      <c r="C19" s="98"/>
      <c r="D19" s="83" t="s">
        <v>34</v>
      </c>
      <c r="E19" s="29" t="s">
        <v>21</v>
      </c>
      <c r="F19" s="42"/>
      <c r="G19" s="68"/>
    </row>
    <row r="20" spans="2:8" ht="20.100000000000001" hidden="1" customHeight="1" thickBot="1">
      <c r="B20" s="93"/>
      <c r="C20" s="98"/>
      <c r="D20" s="83" t="s">
        <v>35</v>
      </c>
      <c r="E20" s="29" t="s">
        <v>36</v>
      </c>
      <c r="F20" s="26"/>
      <c r="G20" s="68" t="s">
        <v>120</v>
      </c>
      <c r="H20" s="23"/>
    </row>
    <row r="21" spans="2:8" ht="20.100000000000001" hidden="1" customHeight="1" thickBot="1">
      <c r="B21" s="93"/>
      <c r="C21" s="99"/>
      <c r="D21" s="83" t="s">
        <v>37</v>
      </c>
      <c r="E21" s="29" t="s">
        <v>36</v>
      </c>
      <c r="F21" s="26"/>
      <c r="G21" s="68"/>
    </row>
    <row r="22" spans="2:8" ht="20.100000000000001" hidden="1" customHeight="1" thickBot="1">
      <c r="B22" s="93"/>
      <c r="C22" s="2" t="s">
        <v>38</v>
      </c>
      <c r="D22" s="83" t="s">
        <v>39</v>
      </c>
      <c r="E22" s="29" t="s">
        <v>40</v>
      </c>
      <c r="F22" s="50" t="s">
        <v>122</v>
      </c>
      <c r="G22" s="68"/>
      <c r="H22" s="23"/>
    </row>
    <row r="23" spans="2:8" ht="20.100000000000001" hidden="1" customHeight="1" thickBot="1">
      <c r="B23" s="93"/>
      <c r="C23" s="92" t="s">
        <v>41</v>
      </c>
      <c r="D23" s="83" t="s">
        <v>42</v>
      </c>
      <c r="E23" s="29" t="s">
        <v>49</v>
      </c>
      <c r="F23" s="40">
        <f>F20*24*F12</f>
        <v>0</v>
      </c>
      <c r="G23" s="68"/>
      <c r="H23" s="23"/>
    </row>
    <row r="24" spans="2:8" ht="20.100000000000001" hidden="1" customHeight="1" thickBot="1">
      <c r="B24" s="93"/>
      <c r="C24" s="98"/>
      <c r="D24" s="83" t="s">
        <v>44</v>
      </c>
      <c r="E24" s="29" t="s">
        <v>49</v>
      </c>
      <c r="F24" s="39">
        <f>(1230)*24*F12</f>
        <v>0</v>
      </c>
      <c r="G24" s="68" t="s">
        <v>120</v>
      </c>
      <c r="H24" s="23"/>
    </row>
    <row r="25" spans="2:8" ht="20.100000000000001" hidden="1" customHeight="1" thickBot="1">
      <c r="B25" s="93"/>
      <c r="C25" s="98"/>
      <c r="D25" s="83" t="s">
        <v>45</v>
      </c>
      <c r="E25" s="29" t="s">
        <v>49</v>
      </c>
      <c r="F25" s="39">
        <v>0</v>
      </c>
      <c r="G25" s="68" t="s">
        <v>120</v>
      </c>
      <c r="H25" s="23"/>
    </row>
    <row r="26" spans="2:8" ht="20.100000000000001" hidden="1" customHeight="1" thickBot="1">
      <c r="B26" s="93"/>
      <c r="C26" s="99"/>
      <c r="D26" s="83" t="s">
        <v>46</v>
      </c>
      <c r="E26" s="29" t="s">
        <v>49</v>
      </c>
      <c r="F26" s="40">
        <f>F23-F24+F25</f>
        <v>0</v>
      </c>
      <c r="G26" s="68"/>
      <c r="H26" s="23"/>
    </row>
    <row r="27" spans="2:8" ht="20.100000000000001" hidden="1" customHeight="1" thickBot="1">
      <c r="B27" s="93"/>
      <c r="C27" s="92" t="s">
        <v>47</v>
      </c>
      <c r="D27" s="83" t="s">
        <v>42</v>
      </c>
      <c r="E27" s="29" t="s">
        <v>49</v>
      </c>
      <c r="F27" s="39"/>
      <c r="G27" s="68"/>
      <c r="H27" s="23"/>
    </row>
    <row r="28" spans="2:8" ht="20.100000000000001" hidden="1" customHeight="1" thickBot="1">
      <c r="B28" s="93"/>
      <c r="C28" s="98"/>
      <c r="D28" s="83" t="s">
        <v>44</v>
      </c>
      <c r="E28" s="29" t="s">
        <v>49</v>
      </c>
      <c r="F28" s="39"/>
      <c r="G28" s="68" t="s">
        <v>120</v>
      </c>
      <c r="H28" s="23"/>
    </row>
    <row r="29" spans="2:8" ht="20.100000000000001" hidden="1" customHeight="1" thickBot="1">
      <c r="B29" s="93"/>
      <c r="C29" s="98"/>
      <c r="D29" s="83" t="s">
        <v>45</v>
      </c>
      <c r="E29" s="29" t="s">
        <v>49</v>
      </c>
      <c r="F29" s="39"/>
      <c r="G29" s="68" t="s">
        <v>120</v>
      </c>
    </row>
    <row r="30" spans="2:8" ht="20.100000000000001" hidden="1" customHeight="1" thickBot="1">
      <c r="B30" s="93"/>
      <c r="C30" s="99"/>
      <c r="D30" s="83" t="s">
        <v>46</v>
      </c>
      <c r="E30" s="29" t="s">
        <v>49</v>
      </c>
      <c r="F30" s="40">
        <f>F27-F28+F29</f>
        <v>0</v>
      </c>
      <c r="G30" s="68"/>
      <c r="H30" s="23"/>
    </row>
    <row r="31" spans="2:8" ht="20.100000000000001" hidden="1" customHeight="1" thickBot="1">
      <c r="B31" s="93"/>
      <c r="C31" s="92" t="s">
        <v>123</v>
      </c>
      <c r="D31" s="83" t="s">
        <v>42</v>
      </c>
      <c r="E31" s="29" t="s">
        <v>49</v>
      </c>
      <c r="F31" s="39"/>
      <c r="G31" s="68" t="s">
        <v>120</v>
      </c>
      <c r="H31" s="23"/>
    </row>
    <row r="32" spans="2:8" ht="20.100000000000001" hidden="1" customHeight="1" thickBot="1">
      <c r="B32" s="93"/>
      <c r="C32" s="98"/>
      <c r="D32" s="83" t="s">
        <v>44</v>
      </c>
      <c r="E32" s="29" t="s">
        <v>49</v>
      </c>
      <c r="F32" s="39"/>
      <c r="G32" s="68" t="s">
        <v>120</v>
      </c>
      <c r="H32" s="23"/>
    </row>
    <row r="33" spans="2:8" ht="20.100000000000001" hidden="1" customHeight="1" thickBot="1">
      <c r="B33" s="93"/>
      <c r="C33" s="98"/>
      <c r="D33" s="83" t="s">
        <v>45</v>
      </c>
      <c r="E33" s="29" t="s">
        <v>49</v>
      </c>
      <c r="F33" s="39"/>
      <c r="G33" s="68"/>
    </row>
    <row r="34" spans="2:8" ht="20.100000000000001" hidden="1" customHeight="1" thickBot="1">
      <c r="B34" s="93"/>
      <c r="C34" s="99"/>
      <c r="D34" s="83" t="s">
        <v>46</v>
      </c>
      <c r="E34" s="29" t="s">
        <v>49</v>
      </c>
      <c r="F34" s="40">
        <f>F31-F32+F33</f>
        <v>0</v>
      </c>
      <c r="G34" s="68"/>
      <c r="H34" s="23"/>
    </row>
    <row r="35" spans="2:8" ht="20.100000000000001" customHeight="1" thickBot="1">
      <c r="B35" s="93"/>
      <c r="C35" s="92" t="s">
        <v>48</v>
      </c>
      <c r="D35" s="83" t="s">
        <v>45</v>
      </c>
      <c r="E35" s="29" t="s">
        <v>49</v>
      </c>
      <c r="F35" s="67"/>
      <c r="G35" s="88" t="s">
        <v>120</v>
      </c>
      <c r="H35" s="23"/>
    </row>
    <row r="36" spans="2:8" ht="20.100000000000001" hidden="1" customHeight="1" thickBot="1">
      <c r="B36" s="93"/>
      <c r="C36" s="93"/>
      <c r="D36" s="83" t="s">
        <v>129</v>
      </c>
      <c r="E36" s="29" t="s">
        <v>49</v>
      </c>
      <c r="F36" s="65"/>
      <c r="G36" s="88"/>
      <c r="H36" s="23"/>
    </row>
    <row r="37" spans="2:8" ht="20.100000000000001" hidden="1" customHeight="1" thickBot="1">
      <c r="B37" s="93"/>
      <c r="C37" s="93"/>
      <c r="D37" s="83" t="s">
        <v>130</v>
      </c>
      <c r="E37" s="29" t="s">
        <v>49</v>
      </c>
      <c r="F37" s="82"/>
      <c r="G37" s="88"/>
      <c r="H37" s="23"/>
    </row>
    <row r="38" spans="2:8" ht="20.100000000000001" hidden="1" customHeight="1" thickBot="1">
      <c r="B38" s="93"/>
      <c r="C38" s="99"/>
      <c r="D38" s="83" t="s">
        <v>46</v>
      </c>
      <c r="E38" s="29" t="s">
        <v>49</v>
      </c>
      <c r="F38" s="65"/>
      <c r="G38" s="88"/>
      <c r="H38" s="23"/>
    </row>
    <row r="39" spans="2:8" ht="20.100000000000001" hidden="1" customHeight="1" thickBot="1">
      <c r="B39" s="93"/>
      <c r="C39" s="92" t="s">
        <v>50</v>
      </c>
      <c r="D39" s="83" t="s">
        <v>124</v>
      </c>
      <c r="E39" s="29" t="s">
        <v>125</v>
      </c>
      <c r="F39" s="49"/>
      <c r="G39" s="88" t="s">
        <v>120</v>
      </c>
      <c r="H39" s="23"/>
    </row>
    <row r="40" spans="2:8" ht="20.100000000000001" hidden="1" customHeight="1" thickBot="1">
      <c r="B40" s="93"/>
      <c r="C40" s="98"/>
      <c r="D40" s="83" t="s">
        <v>53</v>
      </c>
      <c r="E40" s="29" t="s">
        <v>54</v>
      </c>
      <c r="F40" s="47"/>
      <c r="G40" s="88" t="s">
        <v>120</v>
      </c>
      <c r="H40" s="23"/>
    </row>
    <row r="41" spans="2:8" ht="20.100000000000001" customHeight="1" thickBot="1">
      <c r="B41" s="93"/>
      <c r="C41" s="99"/>
      <c r="D41" s="83" t="s">
        <v>55</v>
      </c>
      <c r="E41" s="29" t="s">
        <v>56</v>
      </c>
      <c r="F41" s="66"/>
      <c r="G41" s="88" t="s">
        <v>120</v>
      </c>
      <c r="H41" s="23"/>
    </row>
    <row r="42" spans="2:8" ht="20.100000000000001" customHeight="1" thickBot="1">
      <c r="B42" s="93"/>
      <c r="C42" s="92" t="s">
        <v>136</v>
      </c>
      <c r="D42" s="83" t="s">
        <v>57</v>
      </c>
      <c r="E42" s="29" t="s">
        <v>115</v>
      </c>
      <c r="F42" s="51">
        <v>4.1899999999999999E-4</v>
      </c>
      <c r="G42" s="68" t="s">
        <v>137</v>
      </c>
      <c r="H42" s="23"/>
    </row>
    <row r="43" spans="2:8" ht="20.100000000000001" customHeight="1" thickBot="1">
      <c r="B43" s="93"/>
      <c r="C43" s="99"/>
      <c r="D43" s="83" t="s">
        <v>58</v>
      </c>
      <c r="E43" s="29" t="s">
        <v>116</v>
      </c>
      <c r="F43" s="51">
        <v>2.4900000000000002</v>
      </c>
      <c r="G43" s="68" t="s">
        <v>138</v>
      </c>
      <c r="H43" s="23"/>
    </row>
    <row r="44" spans="2:8" ht="20.100000000000001" customHeight="1" thickBot="1">
      <c r="B44" s="93"/>
      <c r="C44" s="92" t="s">
        <v>95</v>
      </c>
      <c r="D44" s="83" t="s">
        <v>93</v>
      </c>
      <c r="E44" s="29" t="s">
        <v>117</v>
      </c>
      <c r="F44" s="53">
        <f>F35*F42</f>
        <v>0</v>
      </c>
      <c r="G44" s="68" t="s">
        <v>119</v>
      </c>
      <c r="H44" s="23"/>
    </row>
    <row r="45" spans="2:8" ht="20.100000000000001" customHeight="1" thickBot="1">
      <c r="B45" s="93"/>
      <c r="C45" s="98"/>
      <c r="D45" s="83" t="s">
        <v>96</v>
      </c>
      <c r="E45" s="29" t="s">
        <v>117</v>
      </c>
      <c r="F45" s="53">
        <f>F41/1000*F43</f>
        <v>0</v>
      </c>
      <c r="G45" s="68" t="s">
        <v>119</v>
      </c>
      <c r="H45" s="23"/>
    </row>
    <row r="46" spans="2:8" ht="20.100000000000001" customHeight="1" thickBot="1">
      <c r="B46" s="93"/>
      <c r="C46" s="99"/>
      <c r="D46" s="83" t="s">
        <v>97</v>
      </c>
      <c r="E46" s="29" t="s">
        <v>117</v>
      </c>
      <c r="F46" s="54">
        <f>SUM(F44:F45)</f>
        <v>0</v>
      </c>
      <c r="G46" s="68" t="s">
        <v>119</v>
      </c>
      <c r="H46" s="23"/>
    </row>
    <row r="47" spans="2:8" ht="20.100000000000001" customHeight="1" thickBot="1">
      <c r="B47" s="93"/>
      <c r="C47" s="2" t="s">
        <v>142</v>
      </c>
      <c r="D47" s="83" t="s">
        <v>99</v>
      </c>
      <c r="E47" s="29" t="s">
        <v>117</v>
      </c>
      <c r="F47" s="53">
        <f>F38*F42</f>
        <v>0</v>
      </c>
      <c r="G47" s="68" t="s">
        <v>119</v>
      </c>
      <c r="H47" s="23"/>
    </row>
    <row r="48" spans="2:8" ht="20.100000000000001" customHeight="1" thickBot="1">
      <c r="B48" s="93"/>
      <c r="C48" s="2" t="s">
        <v>100</v>
      </c>
      <c r="D48" s="83" t="s">
        <v>101</v>
      </c>
      <c r="E48" s="29" t="s">
        <v>117</v>
      </c>
      <c r="F48" s="55">
        <f>F46-SUM(F47:F47)</f>
        <v>0</v>
      </c>
      <c r="G48" s="69" t="s">
        <v>119</v>
      </c>
      <c r="H48" s="23"/>
    </row>
    <row r="49" spans="2:8" ht="20.100000000000001" customHeight="1" thickBot="1">
      <c r="B49" s="93"/>
      <c r="C49" s="92" t="s">
        <v>141</v>
      </c>
      <c r="D49" s="83" t="s">
        <v>93</v>
      </c>
      <c r="E49" s="29" t="s">
        <v>143</v>
      </c>
      <c r="F49" s="53">
        <f>ROUND(F44*1000/F$17,0)</f>
        <v>0</v>
      </c>
      <c r="G49" s="69" t="s">
        <v>119</v>
      </c>
      <c r="H49" s="23"/>
    </row>
    <row r="50" spans="2:8" ht="20.100000000000001" customHeight="1" thickBot="1">
      <c r="B50" s="93"/>
      <c r="C50" s="98"/>
      <c r="D50" s="83" t="s">
        <v>96</v>
      </c>
      <c r="E50" s="29" t="s">
        <v>143</v>
      </c>
      <c r="F50" s="53">
        <f>ROUND(F45*1000/F$17,0)</f>
        <v>0</v>
      </c>
      <c r="G50" s="68" t="s">
        <v>119</v>
      </c>
      <c r="H50" s="23"/>
    </row>
    <row r="51" spans="2:8" ht="20.100000000000001" customHeight="1" thickBot="1">
      <c r="B51" s="93"/>
      <c r="C51" s="99"/>
      <c r="D51" s="83" t="s">
        <v>104</v>
      </c>
      <c r="E51" s="29" t="s">
        <v>143</v>
      </c>
      <c r="F51" s="53">
        <f>SUM(F49:F50)</f>
        <v>0</v>
      </c>
      <c r="G51" s="68" t="s">
        <v>119</v>
      </c>
      <c r="H51" s="23"/>
    </row>
    <row r="52" spans="2:8" ht="20.100000000000001" customHeight="1" thickBot="1">
      <c r="B52" s="93"/>
      <c r="C52" s="2" t="s">
        <v>142</v>
      </c>
      <c r="D52" s="2" t="s">
        <v>93</v>
      </c>
      <c r="E52" s="29" t="s">
        <v>143</v>
      </c>
      <c r="F52" s="53">
        <f>ROUND(F47*1000/F$17,0)</f>
        <v>0</v>
      </c>
      <c r="G52" s="68" t="s">
        <v>119</v>
      </c>
      <c r="H52" s="23"/>
    </row>
    <row r="53" spans="2:8" ht="20.100000000000001" customHeight="1" thickBot="1">
      <c r="B53" s="93"/>
      <c r="C53" s="30" t="s">
        <v>127</v>
      </c>
      <c r="D53" s="31"/>
      <c r="E53" s="34" t="s">
        <v>143</v>
      </c>
      <c r="F53" s="52">
        <f>F51-F52</f>
        <v>0</v>
      </c>
      <c r="G53" s="68" t="s">
        <v>119</v>
      </c>
      <c r="H53" s="23"/>
    </row>
    <row r="54" spans="2:8" ht="20.100000000000001" hidden="1" customHeight="1" thickBot="1">
      <c r="B54" s="93"/>
      <c r="C54" s="32" t="s">
        <v>60</v>
      </c>
      <c r="D54" s="33"/>
      <c r="E54" s="35" t="s">
        <v>118</v>
      </c>
      <c r="F54" s="56">
        <f>ROUND(-240*LOG(F6,10)+485,0)</f>
        <v>103</v>
      </c>
      <c r="G54" s="68" t="s">
        <v>119</v>
      </c>
      <c r="H54" s="23"/>
    </row>
    <row r="55" spans="2:8" ht="20.100000000000001" hidden="1" customHeight="1" thickBot="1">
      <c r="B55" s="95"/>
      <c r="C55" s="103" t="s">
        <v>61</v>
      </c>
      <c r="D55" s="104"/>
      <c r="E55" s="36"/>
      <c r="F55" s="57" t="str">
        <f>IF(F53&lt;F54,"○","×")</f>
        <v>○</v>
      </c>
      <c r="G55" s="68" t="s">
        <v>119</v>
      </c>
      <c r="H55" s="23"/>
    </row>
    <row r="56" spans="2:8" ht="20.100000000000001" customHeight="1" thickBot="1">
      <c r="B56" s="92" t="s">
        <v>112</v>
      </c>
      <c r="C56" s="114" t="s">
        <v>64</v>
      </c>
      <c r="D56" s="115"/>
      <c r="E56" s="37"/>
      <c r="F56" s="58" t="s">
        <v>65</v>
      </c>
      <c r="G56" s="68" t="s">
        <v>131</v>
      </c>
      <c r="H56" s="23"/>
    </row>
    <row r="57" spans="2:8" ht="20.100000000000001" customHeight="1" thickBot="1">
      <c r="B57" s="98"/>
      <c r="C57" s="116" t="s">
        <v>30</v>
      </c>
      <c r="D57" s="117"/>
      <c r="E57" s="87" t="s">
        <v>31</v>
      </c>
      <c r="F57" s="59">
        <f>F17</f>
        <v>12091</v>
      </c>
      <c r="G57" s="68" t="s">
        <v>131</v>
      </c>
      <c r="H57" s="23"/>
    </row>
    <row r="58" spans="2:8" ht="20.100000000000001" customHeight="1" thickBot="1">
      <c r="B58" s="98"/>
      <c r="C58" s="118" t="s">
        <v>67</v>
      </c>
      <c r="D58" s="86" t="s">
        <v>68</v>
      </c>
      <c r="E58" s="87" t="s">
        <v>21</v>
      </c>
      <c r="F58" s="70">
        <v>46</v>
      </c>
      <c r="G58" s="68" t="s">
        <v>139</v>
      </c>
      <c r="H58" s="23"/>
    </row>
    <row r="59" spans="2:8" ht="20.100000000000001" customHeight="1" thickBot="1">
      <c r="B59" s="98"/>
      <c r="C59" s="119"/>
      <c r="D59" s="83" t="s">
        <v>69</v>
      </c>
      <c r="E59" s="87" t="s">
        <v>70</v>
      </c>
      <c r="F59" s="49">
        <v>30.51</v>
      </c>
      <c r="G59" s="68" t="s">
        <v>139</v>
      </c>
      <c r="H59" s="23"/>
    </row>
    <row r="60" spans="2:8" ht="20.100000000000001" customHeight="1" thickBot="1">
      <c r="B60" s="98"/>
      <c r="C60" s="83" t="s">
        <v>71</v>
      </c>
      <c r="D60" s="83" t="s">
        <v>72</v>
      </c>
      <c r="E60" s="87" t="s">
        <v>73</v>
      </c>
      <c r="F60" s="60">
        <f>F57*(1-F58/100)*F59/100</f>
        <v>1992.040614</v>
      </c>
      <c r="G60" s="68" t="s">
        <v>119</v>
      </c>
      <c r="H60" s="23"/>
    </row>
    <row r="61" spans="2:8" ht="20.100000000000001" customHeight="1" thickBot="1">
      <c r="B61" s="98"/>
      <c r="C61" s="83" t="s">
        <v>91</v>
      </c>
      <c r="D61" s="83" t="s">
        <v>74</v>
      </c>
      <c r="E61" s="87" t="s">
        <v>151</v>
      </c>
      <c r="F61" s="61">
        <v>2730</v>
      </c>
      <c r="G61" s="68" t="s">
        <v>126</v>
      </c>
      <c r="H61" s="23"/>
    </row>
    <row r="62" spans="2:8" ht="20.100000000000001" customHeight="1" thickBot="1">
      <c r="B62" s="98"/>
      <c r="C62" s="83" t="s">
        <v>75</v>
      </c>
      <c r="D62" s="83" t="s">
        <v>106</v>
      </c>
      <c r="E62" s="87" t="s">
        <v>152</v>
      </c>
      <c r="F62" s="62">
        <f>ROUND(F61/1000*F60,0)</f>
        <v>5438</v>
      </c>
      <c r="G62" s="68" t="s">
        <v>119</v>
      </c>
      <c r="H62" s="23"/>
    </row>
    <row r="63" spans="2:8" ht="20.100000000000001" customHeight="1" thickBot="1">
      <c r="B63" s="98"/>
      <c r="C63" s="30" t="s">
        <v>127</v>
      </c>
      <c r="D63" s="31"/>
      <c r="E63" s="34" t="s">
        <v>140</v>
      </c>
      <c r="F63" s="63">
        <f>ROUND((1-F58/100)*F59/100*F61,0)</f>
        <v>450</v>
      </c>
      <c r="G63" s="68" t="s">
        <v>119</v>
      </c>
      <c r="H63" s="23"/>
    </row>
    <row r="64" spans="2:8" ht="20.100000000000001" hidden="1" customHeight="1" thickBot="1">
      <c r="B64" s="98"/>
      <c r="C64" s="32" t="s">
        <v>60</v>
      </c>
      <c r="D64" s="33"/>
      <c r="E64" s="35" t="s">
        <v>118</v>
      </c>
      <c r="F64" s="71"/>
      <c r="G64" s="68" t="s">
        <v>126</v>
      </c>
      <c r="H64" s="23"/>
    </row>
    <row r="65" spans="2:8" ht="20.100000000000001" hidden="1" customHeight="1" thickBot="1">
      <c r="B65" s="98"/>
      <c r="C65" s="103" t="s">
        <v>61</v>
      </c>
      <c r="D65" s="104"/>
      <c r="E65" s="36"/>
      <c r="F65" s="72"/>
      <c r="G65" s="68"/>
      <c r="H65" s="23"/>
    </row>
    <row r="66" spans="2:8" ht="20.100000000000001" hidden="1" customHeight="1" thickBot="1">
      <c r="B66" s="98"/>
      <c r="C66" s="105" t="s">
        <v>30</v>
      </c>
      <c r="D66" s="106"/>
      <c r="E66" s="29" t="s">
        <v>31</v>
      </c>
      <c r="F66" s="107"/>
      <c r="G66" s="111"/>
      <c r="H66" s="23"/>
    </row>
    <row r="67" spans="2:8" ht="20.100000000000001" hidden="1" customHeight="1" thickBot="1">
      <c r="B67" s="98"/>
      <c r="C67" s="92" t="s">
        <v>76</v>
      </c>
      <c r="D67" s="16" t="s">
        <v>77</v>
      </c>
      <c r="E67" s="29" t="s">
        <v>21</v>
      </c>
      <c r="F67" s="108"/>
      <c r="G67" s="112"/>
      <c r="H67" s="23"/>
    </row>
    <row r="68" spans="2:8" ht="20.100000000000001" hidden="1" customHeight="1" thickBot="1">
      <c r="B68" s="98"/>
      <c r="C68" s="95"/>
      <c r="D68" s="4" t="s">
        <v>78</v>
      </c>
      <c r="E68" s="29" t="s">
        <v>31</v>
      </c>
      <c r="F68" s="108"/>
      <c r="G68" s="112"/>
      <c r="H68" s="23"/>
    </row>
    <row r="69" spans="2:8" ht="20.100000000000001" hidden="1" customHeight="1" thickBot="1">
      <c r="B69" s="98"/>
      <c r="C69" s="92" t="s">
        <v>107</v>
      </c>
      <c r="D69" s="2" t="s">
        <v>79</v>
      </c>
      <c r="E69" s="29" t="s">
        <v>102</v>
      </c>
      <c r="F69" s="108"/>
      <c r="G69" s="112"/>
      <c r="H69" s="23"/>
    </row>
    <row r="70" spans="2:8" ht="20.100000000000001" hidden="1" customHeight="1" thickBot="1">
      <c r="B70" s="98"/>
      <c r="C70" s="95"/>
      <c r="D70" s="2" t="s">
        <v>74</v>
      </c>
      <c r="E70" s="29" t="s">
        <v>105</v>
      </c>
      <c r="F70" s="108"/>
      <c r="G70" s="112"/>
      <c r="H70" s="23"/>
    </row>
    <row r="71" spans="2:8" ht="20.100000000000001" hidden="1" customHeight="1" thickBot="1">
      <c r="B71" s="98"/>
      <c r="C71" s="2" t="s">
        <v>80</v>
      </c>
      <c r="D71" s="2" t="s">
        <v>81</v>
      </c>
      <c r="E71" s="29" t="s">
        <v>82</v>
      </c>
      <c r="F71" s="108"/>
      <c r="G71" s="112"/>
      <c r="H71" s="23"/>
    </row>
    <row r="72" spans="2:8" ht="20.100000000000001" hidden="1" customHeight="1" thickBot="1">
      <c r="B72" s="98"/>
      <c r="C72" s="92" t="s">
        <v>108</v>
      </c>
      <c r="D72" s="4" t="s">
        <v>83</v>
      </c>
      <c r="E72" s="29" t="s">
        <v>94</v>
      </c>
      <c r="F72" s="108"/>
      <c r="G72" s="112"/>
      <c r="H72" s="23"/>
    </row>
    <row r="73" spans="2:8" ht="20.100000000000001" hidden="1" customHeight="1" thickBot="1">
      <c r="B73" s="98"/>
      <c r="C73" s="98"/>
      <c r="D73" s="4" t="s">
        <v>84</v>
      </c>
      <c r="E73" s="29" t="s">
        <v>94</v>
      </c>
      <c r="F73" s="108"/>
      <c r="G73" s="112"/>
      <c r="H73" s="23"/>
    </row>
    <row r="74" spans="2:8" ht="20.100000000000001" hidden="1" customHeight="1" thickBot="1">
      <c r="B74" s="98"/>
      <c r="C74" s="99"/>
      <c r="D74" s="4" t="s">
        <v>85</v>
      </c>
      <c r="E74" s="29" t="s">
        <v>94</v>
      </c>
      <c r="F74" s="108"/>
      <c r="G74" s="112"/>
      <c r="H74" s="23"/>
    </row>
    <row r="75" spans="2:8" ht="20.100000000000001" hidden="1" customHeight="1" thickBot="1">
      <c r="B75" s="98"/>
      <c r="C75" s="92" t="s">
        <v>109</v>
      </c>
      <c r="D75" s="2" t="s">
        <v>86</v>
      </c>
      <c r="E75" s="29" t="s">
        <v>102</v>
      </c>
      <c r="F75" s="108"/>
      <c r="G75" s="112"/>
      <c r="H75" s="23"/>
    </row>
    <row r="76" spans="2:8" ht="20.100000000000001" hidden="1" customHeight="1" thickBot="1">
      <c r="B76" s="98"/>
      <c r="C76" s="95"/>
      <c r="D76" s="2" t="s">
        <v>87</v>
      </c>
      <c r="E76" s="29" t="s">
        <v>102</v>
      </c>
      <c r="F76" s="108"/>
      <c r="G76" s="112"/>
      <c r="H76" s="23"/>
    </row>
    <row r="77" spans="2:8" ht="20.100000000000001" hidden="1" customHeight="1" thickBot="1">
      <c r="B77" s="98"/>
      <c r="C77" s="30" t="s">
        <v>127</v>
      </c>
      <c r="D77" s="31"/>
      <c r="E77" s="34" t="s">
        <v>118</v>
      </c>
      <c r="F77" s="108"/>
      <c r="G77" s="112"/>
      <c r="H77" s="23"/>
    </row>
    <row r="78" spans="2:8" ht="20.100000000000001" hidden="1" customHeight="1" thickBot="1">
      <c r="B78" s="98"/>
      <c r="C78" s="32" t="s">
        <v>60</v>
      </c>
      <c r="D78" s="33"/>
      <c r="E78" s="35" t="s">
        <v>118</v>
      </c>
      <c r="F78" s="108"/>
      <c r="G78" s="112"/>
      <c r="H78" s="23"/>
    </row>
    <row r="79" spans="2:8" ht="20.100000000000001" hidden="1" customHeight="1" thickBot="1">
      <c r="B79" s="98"/>
      <c r="C79" s="103" t="s">
        <v>61</v>
      </c>
      <c r="D79" s="104"/>
      <c r="E79" s="36"/>
      <c r="F79" s="109"/>
      <c r="G79" s="113"/>
      <c r="H79" s="23"/>
    </row>
    <row r="80" spans="2:8" ht="63.75" customHeight="1" thickBot="1">
      <c r="B80" s="77" t="s">
        <v>111</v>
      </c>
      <c r="C80" s="79" t="s">
        <v>127</v>
      </c>
      <c r="D80" s="80"/>
      <c r="E80" s="81" t="s">
        <v>140</v>
      </c>
      <c r="F80" s="78">
        <f>F53+F63</f>
        <v>450</v>
      </c>
      <c r="G80" s="68" t="s">
        <v>119</v>
      </c>
      <c r="H80" s="23"/>
    </row>
    <row r="81" spans="2:8" ht="20.100000000000001" hidden="1" customHeight="1" thickBot="1">
      <c r="B81" s="75"/>
      <c r="C81" s="32" t="s">
        <v>60</v>
      </c>
      <c r="D81" s="33"/>
      <c r="E81" s="35" t="s">
        <v>118</v>
      </c>
      <c r="F81" s="73"/>
      <c r="G81" s="68" t="s">
        <v>119</v>
      </c>
      <c r="H81" s="23"/>
    </row>
    <row r="82" spans="2:8" ht="20.25" hidden="1" customHeight="1">
      <c r="B82" s="76"/>
      <c r="C82" s="110" t="s">
        <v>61</v>
      </c>
      <c r="D82" s="104"/>
      <c r="E82" s="36"/>
      <c r="F82" s="74"/>
      <c r="G82" s="68"/>
      <c r="H82" s="23"/>
    </row>
  </sheetData>
  <mergeCells count="31">
    <mergeCell ref="B2:G2"/>
    <mergeCell ref="C65:D65"/>
    <mergeCell ref="C66:D66"/>
    <mergeCell ref="F66:F79"/>
    <mergeCell ref="C82:D82"/>
    <mergeCell ref="G66:G79"/>
    <mergeCell ref="C67:C68"/>
    <mergeCell ref="C69:C70"/>
    <mergeCell ref="C72:C74"/>
    <mergeCell ref="C75:C76"/>
    <mergeCell ref="C79:D79"/>
    <mergeCell ref="C55:D55"/>
    <mergeCell ref="B56:B79"/>
    <mergeCell ref="C56:D56"/>
    <mergeCell ref="C57:D57"/>
    <mergeCell ref="C58:C59"/>
    <mergeCell ref="B4:D4"/>
    <mergeCell ref="B5:B55"/>
    <mergeCell ref="C5:C8"/>
    <mergeCell ref="C11:C14"/>
    <mergeCell ref="C35:C38"/>
    <mergeCell ref="C9:C10"/>
    <mergeCell ref="C42:C43"/>
    <mergeCell ref="C44:C46"/>
    <mergeCell ref="C49:C51"/>
    <mergeCell ref="C15:C17"/>
    <mergeCell ref="C39:C41"/>
    <mergeCell ref="C18:C21"/>
    <mergeCell ref="C23:C26"/>
    <mergeCell ref="C27:C30"/>
    <mergeCell ref="C31:C3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  <customProperties>
    <customPr name="_pios_id" r:id="rId2"/>
  </customProperties>
  <ignoredErrors>
    <ignoredError sqref="F5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K77"/>
  <sheetViews>
    <sheetView zoomScale="55" zoomScaleNormal="55" workbookViewId="0">
      <selection activeCell="I20" sqref="I20:K20"/>
    </sheetView>
  </sheetViews>
  <sheetFormatPr defaultColWidth="9" defaultRowHeight="20.100000000000001" customHeight="1"/>
  <cols>
    <col min="1" max="1" width="9" style="17"/>
    <col min="2" max="2" width="15.296875" style="17" customWidth="1"/>
    <col min="3" max="3" width="19.296875" style="17" customWidth="1"/>
    <col min="4" max="4" width="27.09765625" style="17" customWidth="1"/>
    <col min="5" max="5" width="17.09765625" style="19" customWidth="1"/>
    <col min="6" max="11" width="16" style="17" customWidth="1"/>
    <col min="12" max="16384" width="9" style="17"/>
  </cols>
  <sheetData>
    <row r="2" spans="2:11" ht="20.100000000000001" customHeight="1">
      <c r="B2" s="17" t="s">
        <v>110</v>
      </c>
    </row>
    <row r="3" spans="2:11" ht="20.100000000000001" customHeight="1" thickBot="1"/>
    <row r="4" spans="2:11" ht="20.100000000000001" customHeight="1" thickBot="1">
      <c r="B4" s="129"/>
      <c r="C4" s="130"/>
      <c r="D4" s="131"/>
      <c r="E4" s="1" t="s">
        <v>0</v>
      </c>
      <c r="F4" s="1" t="s">
        <v>1</v>
      </c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</row>
    <row r="5" spans="2:11" ht="20.100000000000001" customHeight="1" thickBot="1">
      <c r="B5" s="92" t="s">
        <v>113</v>
      </c>
      <c r="C5" s="92" t="s">
        <v>7</v>
      </c>
      <c r="D5" s="2" t="s">
        <v>8</v>
      </c>
      <c r="E5" s="3"/>
      <c r="F5" s="132" t="s">
        <v>9</v>
      </c>
      <c r="G5" s="133"/>
      <c r="H5" s="133"/>
      <c r="I5" s="133"/>
      <c r="J5" s="133"/>
      <c r="K5" s="134"/>
    </row>
    <row r="6" spans="2:11" ht="20.100000000000001" customHeight="1" thickBot="1">
      <c r="B6" s="93"/>
      <c r="C6" s="98"/>
      <c r="D6" s="2" t="s">
        <v>10</v>
      </c>
      <c r="E6" s="3" t="s">
        <v>11</v>
      </c>
      <c r="F6" s="120">
        <v>300</v>
      </c>
      <c r="G6" s="121"/>
      <c r="H6" s="121"/>
      <c r="I6" s="121"/>
      <c r="J6" s="121"/>
      <c r="K6" s="122"/>
    </row>
    <row r="7" spans="2:11" ht="20.100000000000001" customHeight="1" thickBot="1">
      <c r="B7" s="93"/>
      <c r="C7" s="98"/>
      <c r="D7" s="2" t="s">
        <v>12</v>
      </c>
      <c r="E7" s="3" t="s">
        <v>13</v>
      </c>
      <c r="F7" s="120">
        <v>150</v>
      </c>
      <c r="G7" s="121"/>
      <c r="H7" s="121"/>
      <c r="I7" s="121"/>
      <c r="J7" s="121"/>
      <c r="K7" s="122"/>
    </row>
    <row r="8" spans="2:11" ht="20.100000000000001" customHeight="1" thickBot="1">
      <c r="B8" s="93"/>
      <c r="C8" s="99"/>
      <c r="D8" s="2" t="s">
        <v>14</v>
      </c>
      <c r="E8" s="3" t="s">
        <v>15</v>
      </c>
      <c r="F8" s="120">
        <v>2</v>
      </c>
      <c r="G8" s="121"/>
      <c r="H8" s="121"/>
      <c r="I8" s="121"/>
      <c r="J8" s="121"/>
      <c r="K8" s="122"/>
    </row>
    <row r="9" spans="2:11" ht="20.100000000000001" customHeight="1" thickBot="1">
      <c r="B9" s="93"/>
      <c r="C9" s="92" t="s">
        <v>16</v>
      </c>
      <c r="D9" s="92" t="s">
        <v>17</v>
      </c>
      <c r="E9" s="3" t="s">
        <v>18</v>
      </c>
      <c r="F9" s="123">
        <v>7500</v>
      </c>
      <c r="G9" s="124"/>
      <c r="H9" s="124"/>
      <c r="I9" s="124"/>
      <c r="J9" s="124"/>
      <c r="K9" s="125"/>
    </row>
    <row r="10" spans="2:11" ht="20.100000000000001" customHeight="1" thickBot="1">
      <c r="B10" s="93"/>
      <c r="C10" s="98"/>
      <c r="D10" s="99"/>
      <c r="E10" s="3" t="s">
        <v>19</v>
      </c>
      <c r="F10" s="123">
        <v>1800</v>
      </c>
      <c r="G10" s="124"/>
      <c r="H10" s="124"/>
      <c r="I10" s="124"/>
      <c r="J10" s="124"/>
      <c r="K10" s="125"/>
    </row>
    <row r="11" spans="2:11" ht="20.100000000000001" customHeight="1" thickBot="1">
      <c r="B11" s="93"/>
      <c r="C11" s="99"/>
      <c r="D11" s="2" t="s">
        <v>20</v>
      </c>
      <c r="E11" s="3" t="s">
        <v>21</v>
      </c>
      <c r="F11" s="120">
        <v>10</v>
      </c>
      <c r="G11" s="121"/>
      <c r="H11" s="121"/>
      <c r="I11" s="121"/>
      <c r="J11" s="121"/>
      <c r="K11" s="122"/>
    </row>
    <row r="12" spans="2:11" ht="20.100000000000001" customHeight="1" thickBot="1">
      <c r="B12" s="93"/>
      <c r="C12" s="92" t="s">
        <v>22</v>
      </c>
      <c r="D12" s="2" t="s">
        <v>23</v>
      </c>
      <c r="E12" s="3" t="s">
        <v>24</v>
      </c>
      <c r="F12" s="120">
        <v>280</v>
      </c>
      <c r="G12" s="121"/>
      <c r="H12" s="121"/>
      <c r="I12" s="121"/>
      <c r="J12" s="121"/>
      <c r="K12" s="122"/>
    </row>
    <row r="13" spans="2:11" ht="20.100000000000001" customHeight="1" thickBot="1">
      <c r="B13" s="93"/>
      <c r="C13" s="98"/>
      <c r="D13" s="2" t="s">
        <v>25</v>
      </c>
      <c r="E13" s="3" t="s">
        <v>24</v>
      </c>
      <c r="F13" s="120">
        <v>205</v>
      </c>
      <c r="G13" s="121"/>
      <c r="H13" s="121"/>
      <c r="I13" s="121"/>
      <c r="J13" s="121"/>
      <c r="K13" s="122"/>
    </row>
    <row r="14" spans="2:11" ht="20.100000000000001" customHeight="1" thickBot="1">
      <c r="B14" s="93"/>
      <c r="C14" s="98"/>
      <c r="D14" s="2" t="s">
        <v>26</v>
      </c>
      <c r="E14" s="3" t="s">
        <v>24</v>
      </c>
      <c r="F14" s="120">
        <v>150</v>
      </c>
      <c r="G14" s="121"/>
      <c r="H14" s="121"/>
      <c r="I14" s="121"/>
      <c r="J14" s="121"/>
      <c r="K14" s="122"/>
    </row>
    <row r="15" spans="2:11" ht="20.100000000000001" customHeight="1" thickBot="1">
      <c r="B15" s="93"/>
      <c r="C15" s="99"/>
      <c r="D15" s="2" t="s">
        <v>27</v>
      </c>
      <c r="E15" s="3" t="s">
        <v>24</v>
      </c>
      <c r="F15" s="120">
        <v>10</v>
      </c>
      <c r="G15" s="121"/>
      <c r="H15" s="121"/>
      <c r="I15" s="121"/>
      <c r="J15" s="121"/>
      <c r="K15" s="122"/>
    </row>
    <row r="16" spans="2:11" ht="20.100000000000001" customHeight="1" thickBot="1">
      <c r="B16" s="93"/>
      <c r="C16" s="92" t="s">
        <v>28</v>
      </c>
      <c r="D16" s="2" t="s">
        <v>25</v>
      </c>
      <c r="E16" s="3" t="s">
        <v>29</v>
      </c>
      <c r="F16" s="123">
        <v>61500</v>
      </c>
      <c r="G16" s="124"/>
      <c r="H16" s="124"/>
      <c r="I16" s="124"/>
      <c r="J16" s="124"/>
      <c r="K16" s="125"/>
    </row>
    <row r="17" spans="2:11" ht="20.100000000000001" customHeight="1" thickBot="1">
      <c r="B17" s="93"/>
      <c r="C17" s="98"/>
      <c r="D17" s="2" t="s">
        <v>26</v>
      </c>
      <c r="E17" s="3" t="s">
        <v>29</v>
      </c>
      <c r="F17" s="123">
        <v>22500</v>
      </c>
      <c r="G17" s="124"/>
      <c r="H17" s="124"/>
      <c r="I17" s="124"/>
      <c r="J17" s="124"/>
      <c r="K17" s="125"/>
    </row>
    <row r="18" spans="2:11" ht="20.100000000000001" customHeight="1" thickBot="1">
      <c r="B18" s="93"/>
      <c r="C18" s="99"/>
      <c r="D18" s="4" t="s">
        <v>30</v>
      </c>
      <c r="E18" s="3" t="s">
        <v>31</v>
      </c>
      <c r="F18" s="126">
        <v>84000</v>
      </c>
      <c r="G18" s="127"/>
      <c r="H18" s="127"/>
      <c r="I18" s="127"/>
      <c r="J18" s="127"/>
      <c r="K18" s="128"/>
    </row>
    <row r="19" spans="2:11" ht="20.100000000000001" customHeight="1" thickBot="1">
      <c r="B19" s="93"/>
      <c r="C19" s="92" t="s">
        <v>32</v>
      </c>
      <c r="D19" s="2" t="s">
        <v>33</v>
      </c>
      <c r="E19" s="3" t="s">
        <v>21</v>
      </c>
      <c r="F19" s="132">
        <v>13</v>
      </c>
      <c r="G19" s="133"/>
      <c r="H19" s="134"/>
      <c r="I19" s="132">
        <v>18.5</v>
      </c>
      <c r="J19" s="133"/>
      <c r="K19" s="134"/>
    </row>
    <row r="20" spans="2:11" ht="20.100000000000001" customHeight="1" thickBot="1">
      <c r="B20" s="93"/>
      <c r="C20" s="98"/>
      <c r="D20" s="2" t="s">
        <v>34</v>
      </c>
      <c r="E20" s="3" t="s">
        <v>21</v>
      </c>
      <c r="F20" s="132">
        <v>10</v>
      </c>
      <c r="G20" s="133"/>
      <c r="H20" s="134"/>
      <c r="I20" s="132">
        <v>15</v>
      </c>
      <c r="J20" s="133"/>
      <c r="K20" s="134"/>
    </row>
    <row r="21" spans="2:11" ht="20.100000000000001" customHeight="1" thickBot="1">
      <c r="B21" s="93"/>
      <c r="C21" s="98"/>
      <c r="D21" s="2" t="s">
        <v>35</v>
      </c>
      <c r="E21" s="3" t="s">
        <v>36</v>
      </c>
      <c r="F21" s="126">
        <v>3385</v>
      </c>
      <c r="G21" s="127"/>
      <c r="H21" s="128"/>
      <c r="I21" s="126">
        <v>4818</v>
      </c>
      <c r="J21" s="127"/>
      <c r="K21" s="128"/>
    </row>
    <row r="22" spans="2:11" ht="20.100000000000001" customHeight="1" thickBot="1">
      <c r="B22" s="93"/>
      <c r="C22" s="99"/>
      <c r="D22" s="2" t="s">
        <v>37</v>
      </c>
      <c r="E22" s="3" t="s">
        <v>36</v>
      </c>
      <c r="F22" s="126">
        <v>1354</v>
      </c>
      <c r="G22" s="127"/>
      <c r="H22" s="128"/>
      <c r="I22" s="126">
        <v>1927</v>
      </c>
      <c r="J22" s="127"/>
      <c r="K22" s="128"/>
    </row>
    <row r="23" spans="2:11" ht="20.100000000000001" customHeight="1" thickBot="1">
      <c r="B23" s="93"/>
      <c r="C23" s="2" t="s">
        <v>38</v>
      </c>
      <c r="D23" s="2" t="s">
        <v>39</v>
      </c>
      <c r="E23" s="3" t="s">
        <v>40</v>
      </c>
      <c r="F23" s="132">
        <v>160</v>
      </c>
      <c r="G23" s="133"/>
      <c r="H23" s="133"/>
      <c r="I23" s="133"/>
      <c r="J23" s="133"/>
      <c r="K23" s="134"/>
    </row>
    <row r="24" spans="2:11" ht="20.100000000000001" customHeight="1" thickBot="1">
      <c r="B24" s="93"/>
      <c r="C24" s="92" t="s">
        <v>41</v>
      </c>
      <c r="D24" s="2" t="s">
        <v>42</v>
      </c>
      <c r="E24" s="3" t="s">
        <v>43</v>
      </c>
      <c r="F24" s="5">
        <v>16656263</v>
      </c>
      <c r="G24" s="5">
        <v>16656263</v>
      </c>
      <c r="H24" s="5">
        <v>16656263</v>
      </c>
      <c r="I24" s="5">
        <v>23703144</v>
      </c>
      <c r="J24" s="5">
        <v>23703144</v>
      </c>
      <c r="K24" s="5">
        <v>23703144</v>
      </c>
    </row>
    <row r="25" spans="2:11" ht="20.100000000000001" customHeight="1" thickBot="1">
      <c r="B25" s="93"/>
      <c r="C25" s="98"/>
      <c r="D25" s="2" t="s">
        <v>44</v>
      </c>
      <c r="E25" s="3" t="s">
        <v>43</v>
      </c>
      <c r="F25" s="5">
        <v>9840000</v>
      </c>
      <c r="G25" s="5">
        <v>9840000</v>
      </c>
      <c r="H25" s="5">
        <v>9840000</v>
      </c>
      <c r="I25" s="5">
        <v>9840000</v>
      </c>
      <c r="J25" s="5">
        <v>9840000</v>
      </c>
      <c r="K25" s="5">
        <v>9840000</v>
      </c>
    </row>
    <row r="26" spans="2:11" ht="20.100000000000001" customHeight="1" thickBot="1">
      <c r="B26" s="93"/>
      <c r="C26" s="98"/>
      <c r="D26" s="2" t="s">
        <v>45</v>
      </c>
      <c r="E26" s="3" t="s">
        <v>43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</row>
    <row r="27" spans="2:11" ht="20.100000000000001" customHeight="1" thickBot="1">
      <c r="B27" s="93"/>
      <c r="C27" s="99"/>
      <c r="D27" s="2" t="s">
        <v>46</v>
      </c>
      <c r="E27" s="3" t="s">
        <v>43</v>
      </c>
      <c r="F27" s="5">
        <v>6816263</v>
      </c>
      <c r="G27" s="5">
        <v>6816263</v>
      </c>
      <c r="H27" s="5">
        <v>6816263</v>
      </c>
      <c r="I27" s="5">
        <v>13863144</v>
      </c>
      <c r="J27" s="5">
        <v>13863144</v>
      </c>
      <c r="K27" s="5">
        <v>13863144</v>
      </c>
    </row>
    <row r="28" spans="2:11" ht="20.100000000000001" customHeight="1" thickBot="1">
      <c r="B28" s="93"/>
      <c r="C28" s="92" t="s">
        <v>47</v>
      </c>
      <c r="D28" s="2" t="s">
        <v>42</v>
      </c>
      <c r="E28" s="3" t="s">
        <v>43</v>
      </c>
      <c r="F28" s="5">
        <v>4875004</v>
      </c>
      <c r="G28" s="5">
        <v>4875004</v>
      </c>
      <c r="H28" s="5">
        <v>4875004</v>
      </c>
      <c r="I28" s="5">
        <v>6937506</v>
      </c>
      <c r="J28" s="5">
        <v>6937506</v>
      </c>
      <c r="K28" s="5">
        <v>6937506</v>
      </c>
    </row>
    <row r="29" spans="2:11" ht="20.100000000000001" customHeight="1" thickBot="1">
      <c r="B29" s="93"/>
      <c r="C29" s="98"/>
      <c r="D29" s="2" t="s">
        <v>44</v>
      </c>
      <c r="E29" s="3" t="s">
        <v>43</v>
      </c>
      <c r="F29" s="5">
        <v>3600000</v>
      </c>
      <c r="G29" s="5">
        <v>3600000</v>
      </c>
      <c r="H29" s="5">
        <v>3600000</v>
      </c>
      <c r="I29" s="5">
        <v>3600000</v>
      </c>
      <c r="J29" s="5">
        <v>3600000</v>
      </c>
      <c r="K29" s="5">
        <v>3600000</v>
      </c>
    </row>
    <row r="30" spans="2:11" ht="20.100000000000001" customHeight="1" thickBot="1">
      <c r="B30" s="93"/>
      <c r="C30" s="98"/>
      <c r="D30" s="2" t="s">
        <v>45</v>
      </c>
      <c r="E30" s="3" t="s">
        <v>43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</row>
    <row r="31" spans="2:11" ht="20.100000000000001" customHeight="1" thickBot="1">
      <c r="B31" s="93"/>
      <c r="C31" s="99"/>
      <c r="D31" s="2" t="s">
        <v>46</v>
      </c>
      <c r="E31" s="3" t="s">
        <v>43</v>
      </c>
      <c r="F31" s="5">
        <v>1275004</v>
      </c>
      <c r="G31" s="5">
        <v>1275004</v>
      </c>
      <c r="H31" s="5">
        <v>1275004</v>
      </c>
      <c r="I31" s="5">
        <v>3337506</v>
      </c>
      <c r="J31" s="5">
        <v>3337506</v>
      </c>
      <c r="K31" s="5">
        <v>3337506</v>
      </c>
    </row>
    <row r="32" spans="2:11" ht="20.100000000000001" customHeight="1" thickBot="1">
      <c r="B32" s="93"/>
      <c r="C32" s="92" t="s">
        <v>48</v>
      </c>
      <c r="D32" s="2" t="s">
        <v>45</v>
      </c>
      <c r="E32" s="3" t="s">
        <v>49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</row>
    <row r="33" spans="2:11" ht="20.100000000000001" customHeight="1" thickBot="1">
      <c r="B33" s="93"/>
      <c r="C33" s="99"/>
      <c r="D33" s="2" t="s">
        <v>46</v>
      </c>
      <c r="E33" s="3" t="s">
        <v>49</v>
      </c>
      <c r="F33" s="5">
        <v>8091267</v>
      </c>
      <c r="G33" s="5">
        <v>8091267</v>
      </c>
      <c r="H33" s="5">
        <v>8091267</v>
      </c>
      <c r="I33" s="5">
        <v>17200650</v>
      </c>
      <c r="J33" s="5">
        <v>17200650</v>
      </c>
      <c r="K33" s="5">
        <v>17200650</v>
      </c>
    </row>
    <row r="34" spans="2:11" ht="20.100000000000001" customHeight="1" thickBot="1">
      <c r="B34" s="93"/>
      <c r="C34" s="92" t="s">
        <v>50</v>
      </c>
      <c r="D34" s="2" t="s">
        <v>51</v>
      </c>
      <c r="E34" s="3" t="s">
        <v>52</v>
      </c>
      <c r="F34" s="132">
        <v>4</v>
      </c>
      <c r="G34" s="133"/>
      <c r="H34" s="133"/>
      <c r="I34" s="133"/>
      <c r="J34" s="133"/>
      <c r="K34" s="134"/>
    </row>
    <row r="35" spans="2:11" ht="20.100000000000001" customHeight="1" thickBot="1">
      <c r="B35" s="93"/>
      <c r="C35" s="98"/>
      <c r="D35" s="2" t="s">
        <v>53</v>
      </c>
      <c r="E35" s="3" t="s">
        <v>54</v>
      </c>
      <c r="F35" s="126">
        <v>7500</v>
      </c>
      <c r="G35" s="127"/>
      <c r="H35" s="127"/>
      <c r="I35" s="127"/>
      <c r="J35" s="127"/>
      <c r="K35" s="128"/>
    </row>
    <row r="36" spans="2:11" ht="20.100000000000001" customHeight="1" thickBot="1">
      <c r="B36" s="93"/>
      <c r="C36" s="99"/>
      <c r="D36" s="2" t="s">
        <v>55</v>
      </c>
      <c r="E36" s="3" t="s">
        <v>56</v>
      </c>
      <c r="F36" s="126">
        <v>60000</v>
      </c>
      <c r="G36" s="127"/>
      <c r="H36" s="127"/>
      <c r="I36" s="127"/>
      <c r="J36" s="127"/>
      <c r="K36" s="128"/>
    </row>
    <row r="37" spans="2:11" ht="20.100000000000001" customHeight="1" thickBot="1">
      <c r="B37" s="93"/>
      <c r="C37" s="92" t="s">
        <v>91</v>
      </c>
      <c r="D37" s="2" t="s">
        <v>57</v>
      </c>
      <c r="E37" s="3" t="s">
        <v>90</v>
      </c>
      <c r="F37" s="132">
        <v>5.5500000000000005E-4</v>
      </c>
      <c r="G37" s="133"/>
      <c r="H37" s="133"/>
      <c r="I37" s="133"/>
      <c r="J37" s="133"/>
      <c r="K37" s="134"/>
    </row>
    <row r="38" spans="2:11" ht="20.100000000000001" customHeight="1" thickBot="1">
      <c r="B38" s="93"/>
      <c r="C38" s="99"/>
      <c r="D38" s="2" t="s">
        <v>58</v>
      </c>
      <c r="E38" s="3" t="s">
        <v>92</v>
      </c>
      <c r="F38" s="132">
        <v>2.4900000000000002</v>
      </c>
      <c r="G38" s="133"/>
      <c r="H38" s="133"/>
      <c r="I38" s="133"/>
      <c r="J38" s="133"/>
      <c r="K38" s="134"/>
    </row>
    <row r="39" spans="2:11" ht="20.100000000000001" customHeight="1" thickBot="1">
      <c r="B39" s="93"/>
      <c r="C39" s="92" t="s">
        <v>95</v>
      </c>
      <c r="D39" s="2" t="s">
        <v>93</v>
      </c>
      <c r="E39" s="3" t="s">
        <v>94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</row>
    <row r="40" spans="2:11" ht="20.100000000000001" customHeight="1" thickBot="1">
      <c r="B40" s="93"/>
      <c r="C40" s="98"/>
      <c r="D40" s="2" t="s">
        <v>96</v>
      </c>
      <c r="E40" s="3" t="s">
        <v>94</v>
      </c>
      <c r="F40" s="6">
        <v>149</v>
      </c>
      <c r="G40" s="6">
        <v>149</v>
      </c>
      <c r="H40" s="6">
        <v>149</v>
      </c>
      <c r="I40" s="6">
        <v>149</v>
      </c>
      <c r="J40" s="6">
        <v>149</v>
      </c>
      <c r="K40" s="6">
        <v>149</v>
      </c>
    </row>
    <row r="41" spans="2:11" ht="20.100000000000001" customHeight="1" thickBot="1">
      <c r="B41" s="93"/>
      <c r="C41" s="99"/>
      <c r="D41" s="4" t="s">
        <v>97</v>
      </c>
      <c r="E41" s="3" t="s">
        <v>94</v>
      </c>
      <c r="F41" s="6">
        <v>149</v>
      </c>
      <c r="G41" s="6">
        <v>149</v>
      </c>
      <c r="H41" s="6">
        <v>149</v>
      </c>
      <c r="I41" s="6">
        <v>149</v>
      </c>
      <c r="J41" s="6">
        <v>149</v>
      </c>
      <c r="K41" s="6">
        <v>149</v>
      </c>
    </row>
    <row r="42" spans="2:11" ht="20.100000000000001" customHeight="1" thickBot="1">
      <c r="B42" s="93"/>
      <c r="C42" s="2" t="s">
        <v>98</v>
      </c>
      <c r="D42" s="4" t="s">
        <v>99</v>
      </c>
      <c r="E42" s="3" t="s">
        <v>94</v>
      </c>
      <c r="F42" s="5">
        <v>4491</v>
      </c>
      <c r="G42" s="5">
        <v>4491</v>
      </c>
      <c r="H42" s="5">
        <v>4491</v>
      </c>
      <c r="I42" s="5">
        <v>9546</v>
      </c>
      <c r="J42" s="5">
        <v>9546</v>
      </c>
      <c r="K42" s="5">
        <v>9546</v>
      </c>
    </row>
    <row r="43" spans="2:11" ht="20.100000000000001" customHeight="1" thickBot="1">
      <c r="B43" s="93"/>
      <c r="C43" s="2" t="s">
        <v>100</v>
      </c>
      <c r="D43" s="2" t="s">
        <v>101</v>
      </c>
      <c r="E43" s="3" t="s">
        <v>94</v>
      </c>
      <c r="F43" s="5">
        <v>-4341</v>
      </c>
      <c r="G43" s="5">
        <v>-4341</v>
      </c>
      <c r="H43" s="5">
        <v>-4341</v>
      </c>
      <c r="I43" s="5">
        <v>-9397</v>
      </c>
      <c r="J43" s="5">
        <v>-9397</v>
      </c>
      <c r="K43" s="5">
        <v>-9397</v>
      </c>
    </row>
    <row r="44" spans="2:11" ht="20.100000000000001" customHeight="1" thickBot="1">
      <c r="B44" s="93"/>
      <c r="C44" s="92" t="s">
        <v>103</v>
      </c>
      <c r="D44" s="2" t="s">
        <v>93</v>
      </c>
      <c r="E44" s="3" t="s">
        <v>102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</row>
    <row r="45" spans="2:11" ht="20.100000000000001" customHeight="1" thickBot="1">
      <c r="B45" s="93"/>
      <c r="C45" s="98"/>
      <c r="D45" s="2" t="s">
        <v>96</v>
      </c>
      <c r="E45" s="3" t="s">
        <v>102</v>
      </c>
      <c r="F45" s="6">
        <v>2</v>
      </c>
      <c r="G45" s="6">
        <v>2</v>
      </c>
      <c r="H45" s="6">
        <v>2</v>
      </c>
      <c r="I45" s="6">
        <v>2</v>
      </c>
      <c r="J45" s="6">
        <v>2</v>
      </c>
      <c r="K45" s="6">
        <v>2</v>
      </c>
    </row>
    <row r="46" spans="2:11" ht="20.100000000000001" customHeight="1" thickBot="1">
      <c r="B46" s="93"/>
      <c r="C46" s="99"/>
      <c r="D46" s="2" t="s">
        <v>104</v>
      </c>
      <c r="E46" s="3" t="s">
        <v>102</v>
      </c>
      <c r="F46" s="6">
        <v>2</v>
      </c>
      <c r="G46" s="6">
        <v>2</v>
      </c>
      <c r="H46" s="6">
        <v>2</v>
      </c>
      <c r="I46" s="6">
        <v>2</v>
      </c>
      <c r="J46" s="6">
        <v>2</v>
      </c>
      <c r="K46" s="6">
        <v>2</v>
      </c>
    </row>
    <row r="47" spans="2:11" ht="20.100000000000001" customHeight="1" thickBot="1">
      <c r="B47" s="93"/>
      <c r="C47" s="2" t="s">
        <v>98</v>
      </c>
      <c r="D47" s="2" t="s">
        <v>93</v>
      </c>
      <c r="E47" s="3" t="s">
        <v>102</v>
      </c>
      <c r="F47" s="6">
        <v>53</v>
      </c>
      <c r="G47" s="6">
        <v>53</v>
      </c>
      <c r="H47" s="6">
        <v>53</v>
      </c>
      <c r="I47" s="6">
        <v>114</v>
      </c>
      <c r="J47" s="6">
        <v>114</v>
      </c>
      <c r="K47" s="6">
        <v>114</v>
      </c>
    </row>
    <row r="48" spans="2:11" ht="20.100000000000001" customHeight="1" thickBot="1">
      <c r="B48" s="93"/>
      <c r="C48" s="7" t="s">
        <v>59</v>
      </c>
      <c r="D48" s="8"/>
      <c r="E48" s="20" t="s">
        <v>102</v>
      </c>
      <c r="F48" s="9">
        <v>-52</v>
      </c>
      <c r="G48" s="9">
        <v>-52</v>
      </c>
      <c r="H48" s="9">
        <v>-52</v>
      </c>
      <c r="I48" s="9">
        <v>-112</v>
      </c>
      <c r="J48" s="9">
        <v>-112</v>
      </c>
      <c r="K48" s="9">
        <v>-112</v>
      </c>
    </row>
    <row r="49" spans="2:11" ht="20.100000000000001" customHeight="1" thickBot="1">
      <c r="B49" s="93"/>
      <c r="C49" s="10" t="s">
        <v>60</v>
      </c>
      <c r="D49" s="11"/>
      <c r="E49" s="21" t="s">
        <v>102</v>
      </c>
      <c r="F49" s="22">
        <f>ROUND(-240*LOG(F6,10)+500,0)</f>
        <v>-95</v>
      </c>
      <c r="G49" s="12">
        <v>-95</v>
      </c>
      <c r="H49" s="12">
        <v>-95</v>
      </c>
      <c r="I49" s="12">
        <v>-95</v>
      </c>
      <c r="J49" s="12">
        <v>-95</v>
      </c>
      <c r="K49" s="12">
        <v>-95</v>
      </c>
    </row>
    <row r="50" spans="2:11" ht="20.100000000000001" customHeight="1" thickBot="1">
      <c r="B50" s="95"/>
      <c r="C50" s="103" t="s">
        <v>61</v>
      </c>
      <c r="D50" s="104"/>
      <c r="E50" s="14"/>
      <c r="F50" s="13" t="s">
        <v>62</v>
      </c>
      <c r="G50" s="13" t="s">
        <v>62</v>
      </c>
      <c r="H50" s="13" t="s">
        <v>62</v>
      </c>
      <c r="I50" s="14" t="s">
        <v>63</v>
      </c>
      <c r="J50" s="14" t="s">
        <v>63</v>
      </c>
      <c r="K50" s="14" t="s">
        <v>63</v>
      </c>
    </row>
    <row r="51" spans="2:11" ht="20.100000000000001" customHeight="1" thickBot="1">
      <c r="B51" s="92" t="s">
        <v>112</v>
      </c>
      <c r="C51" s="114" t="s">
        <v>64</v>
      </c>
      <c r="D51" s="115"/>
      <c r="E51" s="15"/>
      <c r="F51" s="15" t="s">
        <v>65</v>
      </c>
      <c r="G51" s="15" t="s">
        <v>65</v>
      </c>
      <c r="H51" s="15" t="s">
        <v>65</v>
      </c>
      <c r="I51" s="15" t="s">
        <v>65</v>
      </c>
      <c r="J51" s="15" t="s">
        <v>66</v>
      </c>
      <c r="K51" s="15" t="s">
        <v>66</v>
      </c>
    </row>
    <row r="52" spans="2:11" ht="20.100000000000001" customHeight="1" thickBot="1">
      <c r="B52" s="98"/>
      <c r="C52" s="105" t="s">
        <v>30</v>
      </c>
      <c r="D52" s="106"/>
      <c r="E52" s="3" t="s">
        <v>31</v>
      </c>
      <c r="F52" s="126">
        <v>84000</v>
      </c>
      <c r="G52" s="127"/>
      <c r="H52" s="127"/>
      <c r="I52" s="128"/>
      <c r="J52" s="18"/>
      <c r="K52" s="2"/>
    </row>
    <row r="53" spans="2:11" ht="20.100000000000001" customHeight="1" thickBot="1">
      <c r="B53" s="98"/>
      <c r="C53" s="92" t="s">
        <v>67</v>
      </c>
      <c r="D53" s="16" t="s">
        <v>68</v>
      </c>
      <c r="E53" s="3" t="s">
        <v>21</v>
      </c>
      <c r="F53" s="132">
        <v>40</v>
      </c>
      <c r="G53" s="133"/>
      <c r="H53" s="133"/>
      <c r="I53" s="134"/>
      <c r="J53" s="18"/>
      <c r="K53" s="2"/>
    </row>
    <row r="54" spans="2:11" ht="20.100000000000001" customHeight="1" thickBot="1">
      <c r="B54" s="98"/>
      <c r="C54" s="99"/>
      <c r="D54" s="2" t="s">
        <v>69</v>
      </c>
      <c r="E54" s="3" t="s">
        <v>70</v>
      </c>
      <c r="F54" s="6">
        <v>21</v>
      </c>
      <c r="G54" s="6">
        <v>19</v>
      </c>
      <c r="H54" s="6">
        <v>16</v>
      </c>
      <c r="I54" s="6">
        <v>21</v>
      </c>
      <c r="J54" s="18"/>
      <c r="K54" s="2"/>
    </row>
    <row r="55" spans="2:11" ht="20.100000000000001" customHeight="1" thickBot="1">
      <c r="B55" s="98"/>
      <c r="C55" s="2" t="s">
        <v>71</v>
      </c>
      <c r="D55" s="2" t="s">
        <v>72</v>
      </c>
      <c r="E55" s="3" t="s">
        <v>73</v>
      </c>
      <c r="F55" s="5">
        <v>10584</v>
      </c>
      <c r="G55" s="5">
        <v>9576</v>
      </c>
      <c r="H55" s="5">
        <v>8064</v>
      </c>
      <c r="I55" s="5">
        <v>10584</v>
      </c>
      <c r="J55" s="18"/>
      <c r="K55" s="2"/>
    </row>
    <row r="56" spans="2:11" ht="20.100000000000001" customHeight="1" thickBot="1">
      <c r="B56" s="98"/>
      <c r="C56" s="2" t="s">
        <v>91</v>
      </c>
      <c r="D56" s="2" t="s">
        <v>74</v>
      </c>
      <c r="E56" s="3" t="s">
        <v>105</v>
      </c>
      <c r="F56" s="126">
        <v>2730</v>
      </c>
      <c r="G56" s="127"/>
      <c r="H56" s="127"/>
      <c r="I56" s="128"/>
      <c r="J56" s="18"/>
      <c r="K56" s="2"/>
    </row>
    <row r="57" spans="2:11" ht="20.100000000000001" customHeight="1" thickBot="1">
      <c r="B57" s="98"/>
      <c r="C57" s="2" t="s">
        <v>75</v>
      </c>
      <c r="D57" s="4" t="s">
        <v>106</v>
      </c>
      <c r="E57" s="3" t="s">
        <v>94</v>
      </c>
      <c r="F57" s="5">
        <v>28894</v>
      </c>
      <c r="G57" s="5">
        <v>26142</v>
      </c>
      <c r="H57" s="5">
        <v>22015</v>
      </c>
      <c r="I57" s="5">
        <v>28894</v>
      </c>
      <c r="J57" s="18"/>
      <c r="K57" s="2"/>
    </row>
    <row r="58" spans="2:11" ht="20.100000000000001" customHeight="1" thickBot="1">
      <c r="B58" s="98"/>
      <c r="C58" s="7" t="s">
        <v>59</v>
      </c>
      <c r="D58" s="8"/>
      <c r="E58" s="20" t="s">
        <v>102</v>
      </c>
      <c r="F58" s="9">
        <v>344</v>
      </c>
      <c r="G58" s="9">
        <v>311</v>
      </c>
      <c r="H58" s="9">
        <v>262</v>
      </c>
      <c r="I58" s="9">
        <v>344</v>
      </c>
      <c r="J58" s="137"/>
      <c r="K58" s="138"/>
    </row>
    <row r="59" spans="2:11" ht="20.100000000000001" customHeight="1" thickBot="1">
      <c r="B59" s="98"/>
      <c r="C59" s="10" t="s">
        <v>60</v>
      </c>
      <c r="D59" s="11"/>
      <c r="E59" s="21" t="s">
        <v>102</v>
      </c>
      <c r="F59" s="12">
        <v>320</v>
      </c>
      <c r="G59" s="12">
        <v>320</v>
      </c>
      <c r="H59" s="12">
        <v>320</v>
      </c>
      <c r="I59" s="12">
        <v>320</v>
      </c>
      <c r="J59" s="135"/>
      <c r="K59" s="136"/>
    </row>
    <row r="60" spans="2:11" ht="20.100000000000001" customHeight="1" thickBot="1">
      <c r="B60" s="98"/>
      <c r="C60" s="103" t="s">
        <v>61</v>
      </c>
      <c r="D60" s="104"/>
      <c r="E60" s="14"/>
      <c r="F60" s="13" t="s">
        <v>62</v>
      </c>
      <c r="G60" s="14" t="s">
        <v>63</v>
      </c>
      <c r="H60" s="14" t="s">
        <v>63</v>
      </c>
      <c r="I60" s="13" t="s">
        <v>62</v>
      </c>
      <c r="J60" s="139"/>
      <c r="K60" s="140"/>
    </row>
    <row r="61" spans="2:11" ht="20.100000000000001" customHeight="1" thickBot="1">
      <c r="B61" s="98"/>
      <c r="C61" s="105" t="s">
        <v>30</v>
      </c>
      <c r="D61" s="106"/>
      <c r="E61" s="3" t="s">
        <v>31</v>
      </c>
      <c r="F61" s="18"/>
      <c r="G61" s="18"/>
      <c r="H61" s="18"/>
      <c r="I61" s="2"/>
      <c r="J61" s="126">
        <v>84000</v>
      </c>
      <c r="K61" s="128"/>
    </row>
    <row r="62" spans="2:11" ht="20.100000000000001" customHeight="1" thickBot="1">
      <c r="B62" s="98"/>
      <c r="C62" s="92" t="s">
        <v>76</v>
      </c>
      <c r="D62" s="16" t="s">
        <v>77</v>
      </c>
      <c r="E62" s="3" t="s">
        <v>21</v>
      </c>
      <c r="F62" s="18"/>
      <c r="G62" s="18"/>
      <c r="H62" s="18"/>
      <c r="I62" s="2"/>
      <c r="J62" s="6">
        <v>1.6</v>
      </c>
      <c r="K62" s="6">
        <v>2.2999999999999998</v>
      </c>
    </row>
    <row r="63" spans="2:11" ht="20.100000000000001" customHeight="1" thickBot="1">
      <c r="B63" s="98"/>
      <c r="C63" s="95"/>
      <c r="D63" s="4" t="s">
        <v>78</v>
      </c>
      <c r="E63" s="3" t="s">
        <v>31</v>
      </c>
      <c r="F63" s="18"/>
      <c r="G63" s="18"/>
      <c r="H63" s="18"/>
      <c r="I63" s="2"/>
      <c r="J63" s="5">
        <v>1344</v>
      </c>
      <c r="K63" s="5">
        <v>1932</v>
      </c>
    </row>
    <row r="64" spans="2:11" ht="20.100000000000001" customHeight="1" thickBot="1">
      <c r="B64" s="98"/>
      <c r="C64" s="92" t="s">
        <v>107</v>
      </c>
      <c r="D64" s="2" t="s">
        <v>79</v>
      </c>
      <c r="E64" s="3" t="s">
        <v>102</v>
      </c>
      <c r="F64" s="18"/>
      <c r="G64" s="18"/>
      <c r="H64" s="18"/>
      <c r="I64" s="2"/>
      <c r="J64" s="132">
        <v>370</v>
      </c>
      <c r="K64" s="134"/>
    </row>
    <row r="65" spans="2:11" ht="20.100000000000001" customHeight="1" thickBot="1">
      <c r="B65" s="98"/>
      <c r="C65" s="95"/>
      <c r="D65" s="2" t="s">
        <v>74</v>
      </c>
      <c r="E65" s="3" t="s">
        <v>105</v>
      </c>
      <c r="F65" s="18"/>
      <c r="G65" s="18"/>
      <c r="H65" s="18"/>
      <c r="I65" s="2"/>
      <c r="J65" s="126">
        <v>2730</v>
      </c>
      <c r="K65" s="128"/>
    </row>
    <row r="66" spans="2:11" ht="20.100000000000001" customHeight="1" thickBot="1">
      <c r="B66" s="98"/>
      <c r="C66" s="2" t="s">
        <v>80</v>
      </c>
      <c r="D66" s="2" t="s">
        <v>81</v>
      </c>
      <c r="E66" s="3" t="s">
        <v>82</v>
      </c>
      <c r="F66" s="18"/>
      <c r="G66" s="18"/>
      <c r="H66" s="18"/>
      <c r="I66" s="2"/>
      <c r="J66" s="132">
        <v>0.8</v>
      </c>
      <c r="K66" s="134"/>
    </row>
    <row r="67" spans="2:11" ht="20.100000000000001" customHeight="1" thickBot="1">
      <c r="B67" s="98"/>
      <c r="C67" s="92" t="s">
        <v>108</v>
      </c>
      <c r="D67" s="4" t="s">
        <v>83</v>
      </c>
      <c r="E67" s="3" t="s">
        <v>94</v>
      </c>
      <c r="F67" s="18"/>
      <c r="G67" s="18"/>
      <c r="H67" s="18"/>
      <c r="I67" s="2"/>
      <c r="J67" s="5">
        <v>31080</v>
      </c>
      <c r="K67" s="5">
        <v>31080</v>
      </c>
    </row>
    <row r="68" spans="2:11" ht="20.100000000000001" customHeight="1" thickBot="1">
      <c r="B68" s="98"/>
      <c r="C68" s="98"/>
      <c r="D68" s="4" t="s">
        <v>84</v>
      </c>
      <c r="E68" s="3" t="s">
        <v>94</v>
      </c>
      <c r="F68" s="18"/>
      <c r="G68" s="18"/>
      <c r="H68" s="18"/>
      <c r="I68" s="2"/>
      <c r="J68" s="5">
        <v>2935</v>
      </c>
      <c r="K68" s="5">
        <v>4219</v>
      </c>
    </row>
    <row r="69" spans="2:11" ht="20.100000000000001" customHeight="1" thickBot="1">
      <c r="B69" s="98"/>
      <c r="C69" s="99"/>
      <c r="D69" s="4" t="s">
        <v>85</v>
      </c>
      <c r="E69" s="3" t="s">
        <v>94</v>
      </c>
      <c r="F69" s="18"/>
      <c r="G69" s="18"/>
      <c r="H69" s="18"/>
      <c r="I69" s="2"/>
      <c r="J69" s="5">
        <v>28145</v>
      </c>
      <c r="K69" s="5">
        <v>26861</v>
      </c>
    </row>
    <row r="70" spans="2:11" ht="20.100000000000001" customHeight="1" thickBot="1">
      <c r="B70" s="98"/>
      <c r="C70" s="92" t="s">
        <v>109</v>
      </c>
      <c r="D70" s="2" t="s">
        <v>86</v>
      </c>
      <c r="E70" s="3" t="s">
        <v>102</v>
      </c>
      <c r="F70" s="18"/>
      <c r="G70" s="18"/>
      <c r="H70" s="18"/>
      <c r="I70" s="2"/>
      <c r="J70" s="6">
        <v>370</v>
      </c>
      <c r="K70" s="6">
        <v>370</v>
      </c>
    </row>
    <row r="71" spans="2:11" ht="20.100000000000001" customHeight="1" thickBot="1">
      <c r="B71" s="98"/>
      <c r="C71" s="95"/>
      <c r="D71" s="2" t="s">
        <v>87</v>
      </c>
      <c r="E71" s="3" t="s">
        <v>102</v>
      </c>
      <c r="F71" s="18"/>
      <c r="G71" s="18"/>
      <c r="H71" s="18"/>
      <c r="I71" s="2"/>
      <c r="J71" s="6">
        <v>35</v>
      </c>
      <c r="K71" s="6">
        <v>50</v>
      </c>
    </row>
    <row r="72" spans="2:11" ht="20.100000000000001" customHeight="1" thickBot="1">
      <c r="B72" s="98"/>
      <c r="C72" s="7" t="s">
        <v>59</v>
      </c>
      <c r="D72" s="8"/>
      <c r="E72" s="20" t="s">
        <v>102</v>
      </c>
      <c r="F72" s="137"/>
      <c r="G72" s="141"/>
      <c r="H72" s="141"/>
      <c r="I72" s="138"/>
      <c r="J72" s="9">
        <v>335</v>
      </c>
      <c r="K72" s="9">
        <v>320</v>
      </c>
    </row>
    <row r="73" spans="2:11" ht="20.100000000000001" customHeight="1" thickBot="1">
      <c r="B73" s="98"/>
      <c r="C73" s="10" t="s">
        <v>60</v>
      </c>
      <c r="D73" s="11"/>
      <c r="E73" s="21" t="s">
        <v>102</v>
      </c>
      <c r="F73" s="135"/>
      <c r="G73" s="142"/>
      <c r="H73" s="142"/>
      <c r="I73" s="136"/>
      <c r="J73" s="12">
        <v>320</v>
      </c>
      <c r="K73" s="12">
        <v>320</v>
      </c>
    </row>
    <row r="74" spans="2:11" ht="20.100000000000001" customHeight="1" thickBot="1">
      <c r="B74" s="99"/>
      <c r="C74" s="103" t="s">
        <v>61</v>
      </c>
      <c r="D74" s="104"/>
      <c r="E74" s="14"/>
      <c r="F74" s="139"/>
      <c r="G74" s="143"/>
      <c r="H74" s="143"/>
      <c r="I74" s="140"/>
      <c r="J74" s="13" t="s">
        <v>62</v>
      </c>
      <c r="K74" s="14" t="s">
        <v>63</v>
      </c>
    </row>
    <row r="75" spans="2:11" ht="20.100000000000001" customHeight="1" thickBot="1">
      <c r="B75" s="92" t="s">
        <v>111</v>
      </c>
      <c r="C75" s="7" t="s">
        <v>88</v>
      </c>
      <c r="D75" s="8"/>
      <c r="E75" s="20" t="s">
        <v>102</v>
      </c>
      <c r="F75" s="9">
        <v>292</v>
      </c>
      <c r="G75" s="9">
        <v>260</v>
      </c>
      <c r="H75" s="9">
        <v>210</v>
      </c>
      <c r="I75" s="9">
        <v>232</v>
      </c>
      <c r="J75" s="9">
        <v>223</v>
      </c>
      <c r="K75" s="9">
        <v>208</v>
      </c>
    </row>
    <row r="76" spans="2:11" ht="20.100000000000001" customHeight="1" thickBot="1">
      <c r="B76" s="93"/>
      <c r="C76" s="10" t="s">
        <v>89</v>
      </c>
      <c r="D76" s="11"/>
      <c r="E76" s="21" t="s">
        <v>102</v>
      </c>
      <c r="F76" s="12">
        <v>225</v>
      </c>
      <c r="G76" s="12">
        <v>225</v>
      </c>
      <c r="H76" s="12">
        <v>225</v>
      </c>
      <c r="I76" s="12">
        <v>225</v>
      </c>
      <c r="J76" s="12">
        <v>225</v>
      </c>
      <c r="K76" s="12">
        <v>225</v>
      </c>
    </row>
    <row r="77" spans="2:11" ht="20.100000000000001" customHeight="1" thickBot="1">
      <c r="B77" s="95"/>
      <c r="C77" s="103" t="s">
        <v>61</v>
      </c>
      <c r="D77" s="104"/>
      <c r="E77" s="14"/>
      <c r="F77" s="13" t="s">
        <v>62</v>
      </c>
      <c r="G77" s="13" t="s">
        <v>62</v>
      </c>
      <c r="H77" s="14" t="s">
        <v>63</v>
      </c>
      <c r="I77" s="13" t="s">
        <v>62</v>
      </c>
      <c r="J77" s="14" t="s">
        <v>63</v>
      </c>
      <c r="K77" s="14" t="s">
        <v>63</v>
      </c>
    </row>
  </sheetData>
  <mergeCells count="70">
    <mergeCell ref="C62:C63"/>
    <mergeCell ref="C64:C65"/>
    <mergeCell ref="J64:K64"/>
    <mergeCell ref="J65:K65"/>
    <mergeCell ref="B75:B77"/>
    <mergeCell ref="C77:D77"/>
    <mergeCell ref="J66:K66"/>
    <mergeCell ref="C67:C69"/>
    <mergeCell ref="C70:C71"/>
    <mergeCell ref="F72:I72"/>
    <mergeCell ref="F73:I73"/>
    <mergeCell ref="C74:D74"/>
    <mergeCell ref="F74:I74"/>
    <mergeCell ref="J59:K59"/>
    <mergeCell ref="C39:C41"/>
    <mergeCell ref="C44:C46"/>
    <mergeCell ref="C50:D50"/>
    <mergeCell ref="B51:B74"/>
    <mergeCell ref="C51:D51"/>
    <mergeCell ref="C52:D52"/>
    <mergeCell ref="C60:D60"/>
    <mergeCell ref="F52:I52"/>
    <mergeCell ref="C53:C54"/>
    <mergeCell ref="F53:I53"/>
    <mergeCell ref="F56:I56"/>
    <mergeCell ref="J58:K58"/>
    <mergeCell ref="J60:K60"/>
    <mergeCell ref="C61:D61"/>
    <mergeCell ref="J61:K61"/>
    <mergeCell ref="C37:C38"/>
    <mergeCell ref="F37:K37"/>
    <mergeCell ref="F38:K38"/>
    <mergeCell ref="I21:K21"/>
    <mergeCell ref="F22:H22"/>
    <mergeCell ref="I22:K22"/>
    <mergeCell ref="F23:K23"/>
    <mergeCell ref="C24:C27"/>
    <mergeCell ref="C28:C31"/>
    <mergeCell ref="C32:C33"/>
    <mergeCell ref="C34:C36"/>
    <mergeCell ref="F34:K34"/>
    <mergeCell ref="F35:K35"/>
    <mergeCell ref="F36:K36"/>
    <mergeCell ref="C19:C22"/>
    <mergeCell ref="F19:H19"/>
    <mergeCell ref="B4:D4"/>
    <mergeCell ref="B5:B50"/>
    <mergeCell ref="C5:C8"/>
    <mergeCell ref="F5:K5"/>
    <mergeCell ref="F6:K6"/>
    <mergeCell ref="F7:K7"/>
    <mergeCell ref="F8:K8"/>
    <mergeCell ref="C9:C11"/>
    <mergeCell ref="D9:D10"/>
    <mergeCell ref="F9:K9"/>
    <mergeCell ref="F10:K10"/>
    <mergeCell ref="F11:K11"/>
    <mergeCell ref="I19:K19"/>
    <mergeCell ref="F20:H20"/>
    <mergeCell ref="I20:K20"/>
    <mergeCell ref="F21:H21"/>
    <mergeCell ref="C12:C15"/>
    <mergeCell ref="F12:K12"/>
    <mergeCell ref="F13:K13"/>
    <mergeCell ref="F14:K14"/>
    <mergeCell ref="C16:C18"/>
    <mergeCell ref="F16:K16"/>
    <mergeCell ref="F17:K17"/>
    <mergeCell ref="F18:K18"/>
    <mergeCell ref="F15:K15"/>
  </mergeCells>
  <phoneticPr fontId="1"/>
  <pageMargins left="0.70866141732283472" right="0.70866141732283472" top="0.74803149606299213" bottom="0.74803149606299213" header="0.31496062992125984" footer="0.31496062992125984"/>
  <pageSetup paperSize="9" scale="44" orientation="portrait" horizontalDpi="300" verticalDpi="300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様式7-7</vt:lpstr>
      <vt:lpstr>マニュアル計算シート写し</vt:lpstr>
      <vt:lpstr>マニュアル計算シート写し!Print_Area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2026-04-17T02:44:03Z</dcterms:created>
  <dcterms:modified xsi:type="dcterms:W3CDTF">2026-04-17T02:44:03Z</dcterms:modified>
</cp:coreProperties>
</file>